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27525" windowHeight="1110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<sst xmlns="http://schemas.openxmlformats.org/spreadsheetml/2006/main" count="52" uniqueCount="49">
  <si>
    <t>Tourism + Lagoon Grant Program</t>
  </si>
  <si>
    <t>FY 2021-2022</t>
  </si>
  <si>
    <t>Project #</t>
  </si>
  <si>
    <t>Project Name</t>
  </si>
  <si>
    <t>Organization Name</t>
  </si>
  <si>
    <t>Scobie Park Improvements</t>
  </si>
  <si>
    <t>City of Titusville</t>
  </si>
  <si>
    <t>Julie Braga</t>
  </si>
  <si>
    <t>Duane DeFreese</t>
  </si>
  <si>
    <t>Laurilee Thompson</t>
  </si>
  <si>
    <t>Ray Walton</t>
  </si>
  <si>
    <t>Debra Green</t>
  </si>
  <si>
    <t>Charlie Venuto</t>
  </si>
  <si>
    <t>Mac McLouth</t>
  </si>
  <si>
    <t>Hunter Joslin</t>
  </si>
  <si>
    <t>Bryan Lilley</t>
  </si>
  <si>
    <t>Derelict Vessel Removal 2021-2022</t>
  </si>
  <si>
    <t>Brevard County, Boating &amp; Waterways</t>
  </si>
  <si>
    <t>Brevard County, Natural Resources</t>
  </si>
  <si>
    <t>Titusville Causeway Multi-trophic Shoreline Stabilization and Resiliency Action Project, Phase 2b &amp; 2c</t>
  </si>
  <si>
    <t>McNabb Park Living Shoreline - Oyster Farming</t>
  </si>
  <si>
    <t>City of Cocoa Beach</t>
  </si>
  <si>
    <t>East Coast Zoological Society of Florida, Inc (Brevard Zoo)</t>
  </si>
  <si>
    <t>Keep Brevard Beautiful, Inc (KBB)</t>
  </si>
  <si>
    <t>Max Brewer Causeway (North) Shoreline Restoration - Feasibility Study</t>
  </si>
  <si>
    <t>Using Citizen Science to build a Strategic Spatial Framework to guide Conservation and Restoration of Indian River Lagoon Habitats and Associated Recreational Fisheries</t>
  </si>
  <si>
    <t>Bonefish &amp; Tarpon Trust</t>
  </si>
  <si>
    <t>City of Satellite Beach</t>
  </si>
  <si>
    <t>Samsons Island Submerged Lands Restoration - Phase 2</t>
  </si>
  <si>
    <t>Lagoon Recreation Field Guide</t>
  </si>
  <si>
    <t>Manatee Field Guide: Outdoor Signage and Distribution</t>
  </si>
  <si>
    <t>Restoration of clam population in the Indian River Lagoon for water quality improvement and economic resiliency</t>
  </si>
  <si>
    <t>University of Florida Whitney Laboratory</t>
  </si>
  <si>
    <t>KBB Flex Team North Banana River Drive Litter Removal</t>
  </si>
  <si>
    <t>Putting Coastal Conservation Books in the the Hands of Young Children in Brevard County to Protect the Indian River Lagoon</t>
  </si>
  <si>
    <t>University of Central Florida Foundation</t>
  </si>
  <si>
    <t>TOTAL Project Cost</t>
  </si>
  <si>
    <t>Funding Request - TDC</t>
  </si>
  <si>
    <t>Match</t>
  </si>
  <si>
    <t>TOTAL Points w/o bonus</t>
  </si>
  <si>
    <t>Trimmed Mean</t>
  </si>
  <si>
    <t>ADD Bonus Points Leveraged (pts X 9)</t>
  </si>
  <si>
    <t>Bonus Points Earned 0-20 (Match)</t>
  </si>
  <si>
    <t>*Bonus/Average based on 8 scores due to 1 abstention</t>
  </si>
  <si>
    <t>Shuck &amp; Share: Shell Recycling for Brevard County Oyster Restoration*</t>
  </si>
  <si>
    <t>X</t>
  </si>
  <si>
    <t xml:space="preserve">Trimmed mean x/105 </t>
  </si>
  <si>
    <t>Trimmed mean x/105 + Bonus</t>
  </si>
  <si>
    <t>Beach Committee Awards - 7.23.2021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</si>
</sst>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2" fontId="2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5" fontId="0" fillId="0" borderId="0" xfId="0" applyNumberFormat="1" applyFill="1"/>
    <xf numFmtId="0" fontId="0" fillId="0" borderId="1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9136A-BBE3-4470-A421-7F5F97B1DB3F}">
  <sheetPr>
    <pageSetUpPr fitToPage="1"/>
  </sheetPr>
  <dimension ref="A1:W19"/>
  <sheetViews>
    <sheetView tabSelected="1" zoomScale="75" zoomScaleNormal="75" workbookViewId="0" topLeftCell="A1">
      <selection activeCell="Y5" sqref="Y5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30.8515625" style="0" customWidth="1"/>
    <col min="4" max="4" width="13.57421875" style="0" customWidth="1"/>
    <col min="5" max="5" width="12.00390625" style="0" customWidth="1"/>
    <col min="6" max="6" width="14.421875" style="0" customWidth="1"/>
    <col min="8" max="8" width="10.140625" style="0" customWidth="1"/>
    <col min="9" max="9" width="10.421875" style="0" customWidth="1"/>
    <col min="17" max="17" width="10.421875" style="0" hidden="1" customWidth="1"/>
    <col min="18" max="19" width="12.00390625" style="9" customWidth="1"/>
    <col min="21" max="21" width="12.00390625" style="9" customWidth="1"/>
    <col min="22" max="22" width="14.8515625" style="0" hidden="1" customWidth="1"/>
    <col min="23" max="23" width="15.7109375" style="0" bestFit="1" customWidth="1"/>
  </cols>
  <sheetData>
    <row r="1" spans="1:3" ht="15">
      <c r="A1" s="1" t="s">
        <v>0</v>
      </c>
      <c r="C1" s="1"/>
    </row>
    <row r="2" spans="1:3" ht="15">
      <c r="A2" s="1" t="s">
        <v>1</v>
      </c>
      <c r="C2" s="1"/>
    </row>
    <row r="4" spans="1:23" ht="75">
      <c r="A4" s="2" t="s">
        <v>2</v>
      </c>
      <c r="B4" s="2" t="s">
        <v>3</v>
      </c>
      <c r="C4" s="3" t="s">
        <v>4</v>
      </c>
      <c r="D4" s="4" t="s">
        <v>36</v>
      </c>
      <c r="E4" s="4" t="s">
        <v>37</v>
      </c>
      <c r="F4" s="4" t="s">
        <v>38</v>
      </c>
      <c r="G4" s="8" t="s">
        <v>7</v>
      </c>
      <c r="H4" s="8" t="s">
        <v>8</v>
      </c>
      <c r="I4" s="2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2" t="s">
        <v>39</v>
      </c>
      <c r="Q4" s="2" t="s">
        <v>41</v>
      </c>
      <c r="R4" s="10" t="s">
        <v>40</v>
      </c>
      <c r="S4" s="12" t="s">
        <v>46</v>
      </c>
      <c r="T4" s="2" t="s">
        <v>42</v>
      </c>
      <c r="U4" s="8" t="s">
        <v>47</v>
      </c>
      <c r="W4" s="4" t="s">
        <v>48</v>
      </c>
    </row>
    <row r="5" spans="1:23" ht="15">
      <c r="A5" s="5">
        <v>1</v>
      </c>
      <c r="B5" s="14" t="s">
        <v>5</v>
      </c>
      <c r="C5" s="14" t="s">
        <v>6</v>
      </c>
      <c r="D5" s="15">
        <v>43000</v>
      </c>
      <c r="E5" s="15">
        <v>43000</v>
      </c>
      <c r="F5" s="15">
        <v>0</v>
      </c>
      <c r="G5" s="6">
        <v>90</v>
      </c>
      <c r="H5" s="6">
        <v>80</v>
      </c>
      <c r="I5" s="6">
        <v>95</v>
      </c>
      <c r="J5" s="6">
        <v>88</v>
      </c>
      <c r="K5" s="6">
        <v>84</v>
      </c>
      <c r="L5" s="6">
        <v>84</v>
      </c>
      <c r="M5" s="6">
        <v>105</v>
      </c>
      <c r="N5" s="6">
        <v>62</v>
      </c>
      <c r="O5" s="6">
        <v>87</v>
      </c>
      <c r="P5" s="6">
        <f>SUM(G5:O5)</f>
        <v>775</v>
      </c>
      <c r="Q5" s="6">
        <f aca="true" t="shared" si="0" ref="Q5:Q12">T5*9</f>
        <v>0</v>
      </c>
      <c r="R5" s="16">
        <f>(G5+H5+I5+J5+K5+L5+O5)/7</f>
        <v>86.85714285714286</v>
      </c>
      <c r="S5" s="16">
        <f>R5/1.05</f>
        <v>82.72108843537416</v>
      </c>
      <c r="T5" s="6">
        <v>0</v>
      </c>
      <c r="U5" s="16">
        <f>S5+T5</f>
        <v>82.72108843537416</v>
      </c>
      <c r="V5" s="17" t="e">
        <f>(E5*#REF!)</f>
        <v>#REF!</v>
      </c>
      <c r="W5" s="15">
        <v>43000</v>
      </c>
    </row>
    <row r="6" spans="1:23" ht="30">
      <c r="A6" s="5">
        <v>2</v>
      </c>
      <c r="B6" s="14" t="s">
        <v>16</v>
      </c>
      <c r="C6" s="18" t="s">
        <v>17</v>
      </c>
      <c r="D6" s="15">
        <v>49900</v>
      </c>
      <c r="E6" s="15">
        <v>49900</v>
      </c>
      <c r="F6" s="15">
        <v>0</v>
      </c>
      <c r="G6" s="6">
        <v>101</v>
      </c>
      <c r="H6" s="6">
        <v>89</v>
      </c>
      <c r="I6" s="6">
        <v>96</v>
      </c>
      <c r="J6" s="6">
        <v>94</v>
      </c>
      <c r="K6" s="6">
        <v>99</v>
      </c>
      <c r="L6" s="6">
        <v>105</v>
      </c>
      <c r="M6" s="6">
        <v>100</v>
      </c>
      <c r="N6" s="6">
        <v>87</v>
      </c>
      <c r="O6" s="6">
        <v>105</v>
      </c>
      <c r="P6" s="6">
        <f aca="true" t="shared" si="1" ref="P6:P17">SUM(G6:O6)</f>
        <v>876</v>
      </c>
      <c r="Q6" s="6">
        <f t="shared" si="0"/>
        <v>0</v>
      </c>
      <c r="R6" s="16">
        <f>(G6+H6+I6+J6+K6+L6+M6)/7</f>
        <v>97.71428571428571</v>
      </c>
      <c r="S6" s="16">
        <f aca="true" t="shared" si="2" ref="S6:S17">R6/1.05</f>
        <v>93.0612244897959</v>
      </c>
      <c r="T6" s="6">
        <v>0</v>
      </c>
      <c r="U6" s="16">
        <f aca="true" t="shared" si="3" ref="U6:U17">S6+T6</f>
        <v>93.0612244897959</v>
      </c>
      <c r="V6" s="17" t="e">
        <f>(E6*#REF!)</f>
        <v>#REF!</v>
      </c>
      <c r="W6" s="15">
        <v>49900</v>
      </c>
    </row>
    <row r="7" spans="1:23" ht="60">
      <c r="A7" s="5">
        <v>3</v>
      </c>
      <c r="B7" s="18" t="s">
        <v>19</v>
      </c>
      <c r="C7" s="18" t="s">
        <v>18</v>
      </c>
      <c r="D7" s="15">
        <v>3004066</v>
      </c>
      <c r="E7" s="15">
        <v>250000</v>
      </c>
      <c r="F7" s="15">
        <v>190304.45</v>
      </c>
      <c r="G7" s="6">
        <v>84</v>
      </c>
      <c r="H7" s="6">
        <v>90</v>
      </c>
      <c r="I7" s="6">
        <v>96</v>
      </c>
      <c r="J7" s="6">
        <v>89</v>
      </c>
      <c r="K7" s="6">
        <v>78</v>
      </c>
      <c r="L7" s="6">
        <v>78</v>
      </c>
      <c r="M7" s="6">
        <v>100</v>
      </c>
      <c r="N7" s="6">
        <v>105</v>
      </c>
      <c r="O7" s="6">
        <v>93</v>
      </c>
      <c r="P7" s="6">
        <f t="shared" si="1"/>
        <v>813</v>
      </c>
      <c r="Q7" s="6">
        <f t="shared" si="0"/>
        <v>0</v>
      </c>
      <c r="R7" s="16">
        <f>(G7+H7+I7+J7+K7+M7+O7)/7</f>
        <v>90</v>
      </c>
      <c r="S7" s="16">
        <f t="shared" si="2"/>
        <v>85.71428571428571</v>
      </c>
      <c r="T7" s="6">
        <v>0</v>
      </c>
      <c r="U7" s="16">
        <f t="shared" si="3"/>
        <v>85.71428571428571</v>
      </c>
      <c r="V7" s="17" t="e">
        <f>(E7*#REF!)</f>
        <v>#REF!</v>
      </c>
      <c r="W7" s="15">
        <v>250000</v>
      </c>
    </row>
    <row r="8" spans="1:23" ht="30">
      <c r="A8" s="5">
        <v>4</v>
      </c>
      <c r="B8" s="18" t="s">
        <v>33</v>
      </c>
      <c r="C8" s="14" t="s">
        <v>23</v>
      </c>
      <c r="D8" s="15">
        <v>40000</v>
      </c>
      <c r="E8" s="15">
        <v>40000</v>
      </c>
      <c r="F8" s="15">
        <v>0</v>
      </c>
      <c r="G8" s="6">
        <v>101</v>
      </c>
      <c r="H8" s="6">
        <v>88</v>
      </c>
      <c r="I8" s="6">
        <v>96</v>
      </c>
      <c r="J8" s="6">
        <v>99</v>
      </c>
      <c r="K8" s="6">
        <v>70</v>
      </c>
      <c r="L8" s="6">
        <v>93</v>
      </c>
      <c r="M8" s="6">
        <v>100</v>
      </c>
      <c r="N8" s="6">
        <v>105</v>
      </c>
      <c r="O8" s="6">
        <v>105</v>
      </c>
      <c r="P8" s="6">
        <f t="shared" si="1"/>
        <v>857</v>
      </c>
      <c r="Q8" s="6">
        <f t="shared" si="0"/>
        <v>0</v>
      </c>
      <c r="R8" s="16">
        <f>(G8+H8+I8+J8+L8+M8+N8)/7</f>
        <v>97.42857142857143</v>
      </c>
      <c r="S8" s="16">
        <f t="shared" si="2"/>
        <v>92.7891156462585</v>
      </c>
      <c r="T8" s="6">
        <v>0</v>
      </c>
      <c r="U8" s="16">
        <f t="shared" si="3"/>
        <v>92.7891156462585</v>
      </c>
      <c r="V8" s="17" t="e">
        <f>(E8*#REF!)</f>
        <v>#REF!</v>
      </c>
      <c r="W8" s="15">
        <v>40000</v>
      </c>
    </row>
    <row r="9" spans="1:23" ht="45">
      <c r="A9" s="5">
        <v>5</v>
      </c>
      <c r="B9" s="18" t="s">
        <v>24</v>
      </c>
      <c r="C9" s="18" t="s">
        <v>17</v>
      </c>
      <c r="D9" s="15">
        <v>49948</v>
      </c>
      <c r="E9" s="15">
        <v>49948</v>
      </c>
      <c r="F9" s="15">
        <v>0</v>
      </c>
      <c r="G9" s="6">
        <v>100</v>
      </c>
      <c r="H9" s="6">
        <v>86</v>
      </c>
      <c r="I9" s="6">
        <v>98</v>
      </c>
      <c r="J9" s="6">
        <v>86</v>
      </c>
      <c r="K9" s="6">
        <v>42</v>
      </c>
      <c r="L9" s="6">
        <v>87</v>
      </c>
      <c r="M9" s="6">
        <v>105</v>
      </c>
      <c r="N9" s="6">
        <v>100</v>
      </c>
      <c r="O9" s="6">
        <v>89</v>
      </c>
      <c r="P9" s="6">
        <f t="shared" si="1"/>
        <v>793</v>
      </c>
      <c r="Q9" s="6">
        <f t="shared" si="0"/>
        <v>0</v>
      </c>
      <c r="R9" s="16">
        <f>(G9+H9+I9+J9+L9+N9+O9)/7</f>
        <v>92.28571428571429</v>
      </c>
      <c r="S9" s="16">
        <f t="shared" si="2"/>
        <v>87.89115646258503</v>
      </c>
      <c r="T9" s="6">
        <v>0</v>
      </c>
      <c r="U9" s="16">
        <f t="shared" si="3"/>
        <v>87.89115646258503</v>
      </c>
      <c r="V9" s="17" t="e">
        <f>(E9*#REF!)</f>
        <v>#REF!</v>
      </c>
      <c r="W9" s="15">
        <v>49948</v>
      </c>
    </row>
    <row r="10" spans="1:23" ht="90">
      <c r="A10" s="5">
        <v>6</v>
      </c>
      <c r="B10" s="18" t="s">
        <v>25</v>
      </c>
      <c r="C10" s="14" t="s">
        <v>26</v>
      </c>
      <c r="D10" s="15">
        <v>49999</v>
      </c>
      <c r="E10" s="15">
        <v>49999</v>
      </c>
      <c r="F10" s="15">
        <v>0</v>
      </c>
      <c r="G10" s="6">
        <v>88</v>
      </c>
      <c r="H10" s="6">
        <v>80</v>
      </c>
      <c r="I10" s="6">
        <v>97</v>
      </c>
      <c r="J10" s="6">
        <v>71</v>
      </c>
      <c r="K10" s="6">
        <v>57</v>
      </c>
      <c r="L10" s="6">
        <v>101</v>
      </c>
      <c r="M10" s="6">
        <v>99</v>
      </c>
      <c r="N10" s="6">
        <v>100</v>
      </c>
      <c r="O10" s="6">
        <v>47</v>
      </c>
      <c r="P10" s="6">
        <f t="shared" si="1"/>
        <v>740</v>
      </c>
      <c r="Q10" s="6">
        <f t="shared" si="0"/>
        <v>0</v>
      </c>
      <c r="R10" s="16">
        <f>(G10+H10+I10+J10+K10+M10+N10)/7</f>
        <v>84.57142857142857</v>
      </c>
      <c r="S10" s="16">
        <f t="shared" si="2"/>
        <v>80.54421768707482</v>
      </c>
      <c r="T10" s="6">
        <v>0</v>
      </c>
      <c r="U10" s="16">
        <f t="shared" si="3"/>
        <v>80.54421768707482</v>
      </c>
      <c r="V10" s="17" t="e">
        <f>(E10*#REF!)</f>
        <v>#REF!</v>
      </c>
      <c r="W10" s="15">
        <v>49999</v>
      </c>
    </row>
    <row r="11" spans="1:23" ht="30">
      <c r="A11" s="5">
        <v>7</v>
      </c>
      <c r="B11" s="18" t="s">
        <v>27</v>
      </c>
      <c r="C11" s="18" t="s">
        <v>28</v>
      </c>
      <c r="D11" s="15">
        <v>239500</v>
      </c>
      <c r="E11" s="15">
        <v>117000</v>
      </c>
      <c r="F11" s="15">
        <v>122500</v>
      </c>
      <c r="G11" s="6">
        <v>99</v>
      </c>
      <c r="H11" s="6">
        <v>87</v>
      </c>
      <c r="I11" s="6">
        <v>89</v>
      </c>
      <c r="J11" s="6">
        <v>90</v>
      </c>
      <c r="K11" s="6">
        <v>70</v>
      </c>
      <c r="L11" s="6">
        <v>93</v>
      </c>
      <c r="M11" s="6">
        <v>105</v>
      </c>
      <c r="N11" s="6">
        <v>105</v>
      </c>
      <c r="O11" s="6">
        <v>102</v>
      </c>
      <c r="P11" s="6">
        <f t="shared" si="1"/>
        <v>840</v>
      </c>
      <c r="Q11" s="6">
        <f t="shared" si="0"/>
        <v>135</v>
      </c>
      <c r="R11" s="16">
        <f>(G11+H11+I11+J11+L11+M11+O11)/7</f>
        <v>95</v>
      </c>
      <c r="S11" s="16">
        <f t="shared" si="2"/>
        <v>90.47619047619047</v>
      </c>
      <c r="T11" s="6">
        <v>15</v>
      </c>
      <c r="U11" s="16">
        <f t="shared" si="3"/>
        <v>105.47619047619047</v>
      </c>
      <c r="V11" s="17" t="e">
        <f>(E11*#REF!)</f>
        <v>#REF!</v>
      </c>
      <c r="W11" s="15">
        <v>117000</v>
      </c>
    </row>
    <row r="12" spans="1:23" ht="30">
      <c r="A12" s="5">
        <v>8</v>
      </c>
      <c r="B12" s="18" t="s">
        <v>20</v>
      </c>
      <c r="C12" s="14" t="s">
        <v>21</v>
      </c>
      <c r="D12" s="15">
        <v>72980.9</v>
      </c>
      <c r="E12" s="15">
        <v>20000</v>
      </c>
      <c r="F12" s="15">
        <v>52980.9</v>
      </c>
      <c r="G12" s="6">
        <v>97</v>
      </c>
      <c r="H12" s="6">
        <v>81</v>
      </c>
      <c r="I12" s="6">
        <v>91</v>
      </c>
      <c r="J12" s="6">
        <v>80</v>
      </c>
      <c r="K12" s="6">
        <v>81</v>
      </c>
      <c r="L12" s="6">
        <v>96</v>
      </c>
      <c r="M12" s="6">
        <v>105</v>
      </c>
      <c r="N12" s="6">
        <v>77</v>
      </c>
      <c r="O12" s="6">
        <v>90</v>
      </c>
      <c r="P12" s="6">
        <f t="shared" si="1"/>
        <v>798</v>
      </c>
      <c r="Q12" s="6">
        <f t="shared" si="0"/>
        <v>90</v>
      </c>
      <c r="R12" s="16">
        <f>(G12+H12+I12+K12+L12+N12+O12)/7</f>
        <v>87.57142857142857</v>
      </c>
      <c r="S12" s="16">
        <f t="shared" si="2"/>
        <v>83.40136054421768</v>
      </c>
      <c r="T12" s="6">
        <v>10</v>
      </c>
      <c r="U12" s="16">
        <f t="shared" si="3"/>
        <v>93.40136054421768</v>
      </c>
      <c r="V12" s="17" t="e">
        <f>(E12*#REF!)</f>
        <v>#REF!</v>
      </c>
      <c r="W12" s="15">
        <v>20000</v>
      </c>
    </row>
    <row r="13" spans="1:23" ht="46.5">
      <c r="A13" s="5">
        <v>9</v>
      </c>
      <c r="B13" s="18" t="s">
        <v>44</v>
      </c>
      <c r="C13" s="18" t="s">
        <v>22</v>
      </c>
      <c r="D13" s="15">
        <v>90195.2</v>
      </c>
      <c r="E13" s="15">
        <v>44560</v>
      </c>
      <c r="F13" s="15">
        <v>45635.2</v>
      </c>
      <c r="G13" s="6">
        <v>101</v>
      </c>
      <c r="H13" s="6">
        <v>83</v>
      </c>
      <c r="I13" s="6">
        <v>100</v>
      </c>
      <c r="J13" s="6">
        <v>90</v>
      </c>
      <c r="K13" s="6">
        <v>87</v>
      </c>
      <c r="L13" s="11" t="s">
        <v>45</v>
      </c>
      <c r="M13" s="6">
        <v>105</v>
      </c>
      <c r="N13" s="6">
        <v>105</v>
      </c>
      <c r="O13" s="6">
        <v>87</v>
      </c>
      <c r="P13" s="6">
        <f t="shared" si="1"/>
        <v>758</v>
      </c>
      <c r="Q13" s="6">
        <f>T13*8</f>
        <v>80</v>
      </c>
      <c r="R13" s="16">
        <f>(G13+I13+J13+K13+N13+O13)/6</f>
        <v>95</v>
      </c>
      <c r="S13" s="16">
        <f t="shared" si="2"/>
        <v>90.47619047619047</v>
      </c>
      <c r="T13" s="6">
        <v>10</v>
      </c>
      <c r="U13" s="16">
        <f t="shared" si="3"/>
        <v>100.47619047619047</v>
      </c>
      <c r="V13" s="17" t="e">
        <f>(E13*#REF!)</f>
        <v>#REF!</v>
      </c>
      <c r="W13" s="15">
        <v>44560</v>
      </c>
    </row>
    <row r="14" spans="1:23" ht="30">
      <c r="A14" s="5">
        <v>10</v>
      </c>
      <c r="B14" s="18" t="s">
        <v>29</v>
      </c>
      <c r="C14" s="18" t="s">
        <v>18</v>
      </c>
      <c r="D14" s="15">
        <v>44000</v>
      </c>
      <c r="E14" s="15">
        <v>44000</v>
      </c>
      <c r="F14" s="15">
        <v>0</v>
      </c>
      <c r="G14" s="6">
        <v>92</v>
      </c>
      <c r="H14" s="6">
        <v>80</v>
      </c>
      <c r="I14" s="6">
        <v>97</v>
      </c>
      <c r="J14" s="6">
        <v>76</v>
      </c>
      <c r="K14" s="6">
        <v>55</v>
      </c>
      <c r="L14" s="6">
        <v>105</v>
      </c>
      <c r="M14" s="6">
        <v>105</v>
      </c>
      <c r="N14" s="6">
        <v>105</v>
      </c>
      <c r="O14" s="6">
        <v>96</v>
      </c>
      <c r="P14" s="6">
        <f t="shared" si="1"/>
        <v>811</v>
      </c>
      <c r="Q14" s="6">
        <f>T14*9</f>
        <v>0</v>
      </c>
      <c r="R14" s="16">
        <f>(G14+H14+I14+J14+L14+M14+O14)/7</f>
        <v>93</v>
      </c>
      <c r="S14" s="16">
        <f t="shared" si="2"/>
        <v>88.57142857142857</v>
      </c>
      <c r="T14" s="6">
        <v>0</v>
      </c>
      <c r="U14" s="16">
        <f t="shared" si="3"/>
        <v>88.57142857142857</v>
      </c>
      <c r="V14" s="17" t="e">
        <f>(E14*#REF!)</f>
        <v>#REF!</v>
      </c>
      <c r="W14" s="15">
        <v>44000</v>
      </c>
    </row>
    <row r="15" spans="1:23" ht="30">
      <c r="A15" s="5">
        <v>11</v>
      </c>
      <c r="B15" s="18" t="s">
        <v>30</v>
      </c>
      <c r="C15" s="18" t="s">
        <v>18</v>
      </c>
      <c r="D15" s="15">
        <v>48000</v>
      </c>
      <c r="E15" s="15">
        <v>48000</v>
      </c>
      <c r="F15" s="15">
        <v>0</v>
      </c>
      <c r="G15" s="6">
        <v>91</v>
      </c>
      <c r="H15" s="6">
        <v>81</v>
      </c>
      <c r="I15" s="6">
        <v>104</v>
      </c>
      <c r="J15" s="6">
        <v>85</v>
      </c>
      <c r="K15" s="6">
        <v>56</v>
      </c>
      <c r="L15" s="6">
        <v>105</v>
      </c>
      <c r="M15" s="6">
        <v>102</v>
      </c>
      <c r="N15" s="6">
        <v>105</v>
      </c>
      <c r="O15" s="6">
        <v>87</v>
      </c>
      <c r="P15" s="6">
        <f t="shared" si="1"/>
        <v>816</v>
      </c>
      <c r="Q15" s="6">
        <f>T15*9</f>
        <v>0</v>
      </c>
      <c r="R15" s="16">
        <f>(G15+H15+I15+J15+M15+N15+O15)/7</f>
        <v>93.57142857142857</v>
      </c>
      <c r="S15" s="16">
        <f t="shared" si="2"/>
        <v>89.11564625850339</v>
      </c>
      <c r="T15" s="6">
        <v>0</v>
      </c>
      <c r="U15" s="16">
        <f t="shared" si="3"/>
        <v>89.11564625850339</v>
      </c>
      <c r="V15" s="17" t="e">
        <f>(E15*#REF!)</f>
        <v>#REF!</v>
      </c>
      <c r="W15" s="15">
        <v>48000</v>
      </c>
    </row>
    <row r="16" spans="1:23" ht="60">
      <c r="A16" s="5">
        <v>12</v>
      </c>
      <c r="B16" s="18" t="s">
        <v>31</v>
      </c>
      <c r="C16" s="18" t="s">
        <v>32</v>
      </c>
      <c r="D16" s="15">
        <v>64719</v>
      </c>
      <c r="E16" s="15">
        <v>49999</v>
      </c>
      <c r="F16" s="15">
        <v>14720</v>
      </c>
      <c r="G16" s="6">
        <v>89</v>
      </c>
      <c r="H16" s="6">
        <v>91</v>
      </c>
      <c r="I16" s="6">
        <v>101</v>
      </c>
      <c r="J16" s="6">
        <v>87</v>
      </c>
      <c r="K16" s="6">
        <v>105</v>
      </c>
      <c r="L16" s="6">
        <v>102</v>
      </c>
      <c r="M16" s="6">
        <v>105</v>
      </c>
      <c r="N16" s="6">
        <v>94</v>
      </c>
      <c r="O16" s="6">
        <v>75</v>
      </c>
      <c r="P16" s="6">
        <f t="shared" si="1"/>
        <v>849</v>
      </c>
      <c r="Q16" s="6">
        <f>T16*9</f>
        <v>45</v>
      </c>
      <c r="R16" s="16">
        <f>(G16+H16+I16+J16+K16+L16+N16)/7</f>
        <v>95.57142857142857</v>
      </c>
      <c r="S16" s="16">
        <f t="shared" si="2"/>
        <v>91.0204081632653</v>
      </c>
      <c r="T16" s="6">
        <v>5</v>
      </c>
      <c r="U16" s="16">
        <f t="shared" si="3"/>
        <v>96.0204081632653</v>
      </c>
      <c r="V16" s="17" t="e">
        <f>(E16*#REF!)</f>
        <v>#REF!</v>
      </c>
      <c r="W16" s="15">
        <v>49999</v>
      </c>
    </row>
    <row r="17" spans="1:23" ht="60">
      <c r="A17" s="5">
        <v>13</v>
      </c>
      <c r="B17" s="18" t="s">
        <v>34</v>
      </c>
      <c r="C17" s="18" t="s">
        <v>35</v>
      </c>
      <c r="D17" s="15">
        <v>23900</v>
      </c>
      <c r="E17" s="15">
        <v>19000</v>
      </c>
      <c r="F17" s="15">
        <v>4900</v>
      </c>
      <c r="G17" s="6">
        <v>95</v>
      </c>
      <c r="H17" s="6">
        <v>80</v>
      </c>
      <c r="I17" s="6">
        <v>78</v>
      </c>
      <c r="J17" s="6">
        <v>58</v>
      </c>
      <c r="K17" s="6">
        <v>55</v>
      </c>
      <c r="L17" s="6">
        <v>83</v>
      </c>
      <c r="M17" s="6">
        <v>92</v>
      </c>
      <c r="N17" s="6">
        <v>80</v>
      </c>
      <c r="O17" s="6">
        <v>63</v>
      </c>
      <c r="P17" s="6">
        <f t="shared" si="1"/>
        <v>684</v>
      </c>
      <c r="Q17" s="6">
        <f>T17*9</f>
        <v>45</v>
      </c>
      <c r="R17" s="16">
        <f>((H17+I17+J17+L17+M17+N17+O17)/7)</f>
        <v>76.28571428571429</v>
      </c>
      <c r="S17" s="16">
        <f t="shared" si="2"/>
        <v>72.6530612244898</v>
      </c>
      <c r="T17" s="6">
        <v>5</v>
      </c>
      <c r="U17" s="16">
        <f t="shared" si="3"/>
        <v>77.6530612244898</v>
      </c>
      <c r="V17" s="17" t="e">
        <f>(E17*#REF!)</f>
        <v>#REF!</v>
      </c>
      <c r="W17" s="15">
        <v>19000</v>
      </c>
    </row>
    <row r="18" spans="4:23" ht="15.75" thickBot="1">
      <c r="D18" s="13">
        <f>SUM(D5:D17)</f>
        <v>3820208.1</v>
      </c>
      <c r="E18" s="13">
        <f>SUM(E5:E17)</f>
        <v>825406</v>
      </c>
      <c r="F18" s="13">
        <f>SUM(F5:F17)</f>
        <v>431040.55000000005</v>
      </c>
      <c r="W18" s="13">
        <f>SUM(W5:W17)</f>
        <v>825406</v>
      </c>
    </row>
    <row r="19" ht="30.75" thickTop="1">
      <c r="B19" s="7" t="s">
        <v>43</v>
      </c>
    </row>
  </sheetData>
  <printOptions/>
  <pageMargins left="0.7" right="0.7" top="0.75" bottom="0.75" header="0.3" footer="0.3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Webster, Deborah</dc:creator>
  <cp:keywords/>
  <dc:description/>
  <cp:lastModifiedBy>Liesenfelt, Jim</cp:lastModifiedBy>
  <cp:lastPrinted>2021-08-16T12:13:00Z</cp:lastPrinted>
  <dcterms:created xsi:type="dcterms:W3CDTF">2021-07-15T11:29:35Z</dcterms:created>
  <dcterms:modified xsi:type="dcterms:W3CDTF">2021-08-16T12:13:56Z</dcterms:modified>
  <cp:category/>
  <cp:version/>
  <cp:contentType/>
  <cp:contentStatus/>
</cp:coreProperties>
</file>