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evardbocc-my.sharepoint.com/personal/naomi_adkins-hicks_brevardfl_gov/Documents/Desktop/"/>
    </mc:Choice>
  </mc:AlternateContent>
  <xr:revisionPtr revIDLastSave="4" documentId="11_CFABA740E131CA51ADC0BDD3E28155F435B0289E" xr6:coauthVersionLast="47" xr6:coauthVersionMax="47" xr10:uidLastSave="{9FE587CC-9C08-42F1-B9B5-361D9B51A369}"/>
  <bookViews>
    <workbookView xWindow="-120" yWindow="-120" windowWidth="29040" windowHeight="15840" tabRatio="599" xr2:uid="{00000000-000D-0000-FFFF-FFFF00000000}"/>
  </bookViews>
  <sheets>
    <sheet name="North Fund 1255" sheetId="8" r:id="rId1"/>
    <sheet name="South Fund 1256" sheetId="9" r:id="rId2"/>
    <sheet name="Financial Summary June 30 2025" sheetId="7" r:id="rId3"/>
    <sheet name="Totals by Jurisdiction" sheetId="5" r:id="rId4"/>
  </sheets>
  <definedNames>
    <definedName name="_xlnm.Print_Area" localSheetId="2">'Financial Summary June 30 2025'!$A$4:$B$50</definedName>
    <definedName name="_xlnm.Print_Area" localSheetId="3">'Totals by Jurisdiction'!#REF!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" l="1"/>
  <c r="E26" i="5"/>
  <c r="C29" i="5"/>
  <c r="E25" i="5" l="1"/>
  <c r="B105" i="7" l="1"/>
  <c r="E24" i="5" l="1"/>
  <c r="B112" i="7"/>
  <c r="B109" i="7" l="1"/>
  <c r="B104" i="7"/>
  <c r="B103" i="7"/>
  <c r="B101" i="7"/>
  <c r="B102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E23" i="5"/>
  <c r="E73" i="9" l="1"/>
  <c r="E56" i="9"/>
  <c r="E39" i="9"/>
  <c r="E52" i="8"/>
  <c r="O155" i="9" l="1"/>
  <c r="N155" i="9"/>
  <c r="M155" i="9"/>
  <c r="L155" i="9"/>
  <c r="K155" i="9"/>
  <c r="J155" i="9"/>
  <c r="I155" i="9"/>
  <c r="H155" i="9"/>
  <c r="G155" i="9"/>
  <c r="F155" i="9"/>
  <c r="E155" i="9"/>
  <c r="D155" i="9"/>
  <c r="C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E22" i="5"/>
  <c r="P155" i="9" l="1"/>
  <c r="O109" i="8" l="1"/>
  <c r="N109" i="8"/>
  <c r="M109" i="8"/>
  <c r="L109" i="8"/>
  <c r="K109" i="8"/>
  <c r="J109" i="8"/>
  <c r="I109" i="8"/>
  <c r="H109" i="8"/>
  <c r="G109" i="8"/>
  <c r="F109" i="8"/>
  <c r="E109" i="8"/>
  <c r="D109" i="8"/>
  <c r="C109" i="8"/>
  <c r="P108" i="8"/>
  <c r="P107" i="8"/>
  <c r="P106" i="8"/>
  <c r="P105" i="8"/>
  <c r="P104" i="8"/>
  <c r="P103" i="8"/>
  <c r="P102" i="8"/>
  <c r="P101" i="8"/>
  <c r="P100" i="8"/>
  <c r="P109" i="8" l="1"/>
  <c r="E21" i="5"/>
  <c r="B76" i="7" l="1"/>
  <c r="E20" i="5"/>
  <c r="O138" i="9" l="1"/>
  <c r="N138" i="9"/>
  <c r="M138" i="9"/>
  <c r="L138" i="9"/>
  <c r="K138" i="9"/>
  <c r="J138" i="9"/>
  <c r="I138" i="9"/>
  <c r="H138" i="9"/>
  <c r="G138" i="9"/>
  <c r="F138" i="9"/>
  <c r="E138" i="9"/>
  <c r="D138" i="9"/>
  <c r="C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P96" i="8"/>
  <c r="P95" i="8"/>
  <c r="P94" i="8"/>
  <c r="P93" i="8"/>
  <c r="P92" i="8"/>
  <c r="P91" i="8"/>
  <c r="P90" i="8"/>
  <c r="P89" i="8"/>
  <c r="P88" i="8"/>
  <c r="E19" i="5"/>
  <c r="P138" i="9" l="1"/>
  <c r="P97" i="8"/>
  <c r="E78" i="8"/>
  <c r="E18" i="5" l="1"/>
  <c r="N103" i="9" l="1"/>
  <c r="E17" i="5" l="1"/>
  <c r="E16" i="5" l="1"/>
  <c r="E15" i="5" l="1"/>
  <c r="O121" i="9" l="1"/>
  <c r="N121" i="9"/>
  <c r="M121" i="9"/>
  <c r="L121" i="9"/>
  <c r="K121" i="9"/>
  <c r="J121" i="9"/>
  <c r="I121" i="9"/>
  <c r="H121" i="9"/>
  <c r="G121" i="9"/>
  <c r="F121" i="9"/>
  <c r="E121" i="9"/>
  <c r="D121" i="9"/>
  <c r="C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P84" i="8"/>
  <c r="P83" i="8"/>
  <c r="P82" i="8"/>
  <c r="P81" i="8"/>
  <c r="P80" i="8"/>
  <c r="P79" i="8"/>
  <c r="P78" i="8"/>
  <c r="P77" i="8"/>
  <c r="P76" i="8"/>
  <c r="P121" i="9" l="1"/>
  <c r="P85" i="8"/>
  <c r="E14" i="5" l="1"/>
  <c r="E13" i="5" l="1"/>
  <c r="E12" i="5" l="1"/>
  <c r="E11" i="5" l="1"/>
  <c r="H78" i="9" l="1"/>
  <c r="O104" i="9" l="1"/>
  <c r="N104" i="9"/>
  <c r="M104" i="9"/>
  <c r="L104" i="9"/>
  <c r="K104" i="9"/>
  <c r="J104" i="9"/>
  <c r="I104" i="9"/>
  <c r="H104" i="9"/>
  <c r="G104" i="9"/>
  <c r="F104" i="9"/>
  <c r="E104" i="9"/>
  <c r="D104" i="9"/>
  <c r="C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O73" i="8"/>
  <c r="N73" i="8"/>
  <c r="M73" i="8"/>
  <c r="L73" i="8"/>
  <c r="K73" i="8"/>
  <c r="J73" i="8"/>
  <c r="I73" i="8"/>
  <c r="H73" i="8"/>
  <c r="G73" i="8"/>
  <c r="F73" i="8"/>
  <c r="D73" i="8"/>
  <c r="C73" i="8"/>
  <c r="P72" i="8"/>
  <c r="P71" i="8"/>
  <c r="P70" i="8"/>
  <c r="P69" i="8"/>
  <c r="P68" i="8"/>
  <c r="P67" i="8"/>
  <c r="P66" i="8"/>
  <c r="P65" i="8"/>
  <c r="P64" i="8"/>
  <c r="P104" i="9" l="1"/>
  <c r="P73" i="8"/>
  <c r="E73" i="8"/>
  <c r="E10" i="5" l="1"/>
  <c r="O87" i="9" l="1"/>
  <c r="N87" i="9"/>
  <c r="M87" i="9"/>
  <c r="L87" i="9"/>
  <c r="K87" i="9"/>
  <c r="J87" i="9"/>
  <c r="I87" i="9"/>
  <c r="H87" i="9"/>
  <c r="G87" i="9"/>
  <c r="F87" i="9"/>
  <c r="E87" i="9"/>
  <c r="D87" i="9"/>
  <c r="C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O61" i="8"/>
  <c r="N61" i="8"/>
  <c r="M61" i="8"/>
  <c r="K61" i="8"/>
  <c r="J61" i="8"/>
  <c r="I61" i="8"/>
  <c r="H61" i="8"/>
  <c r="G61" i="8"/>
  <c r="F61" i="8"/>
  <c r="E61" i="8"/>
  <c r="D61" i="8"/>
  <c r="C61" i="8"/>
  <c r="P60" i="8"/>
  <c r="P59" i="8"/>
  <c r="P58" i="8"/>
  <c r="P57" i="8"/>
  <c r="P56" i="8"/>
  <c r="P55" i="8"/>
  <c r="L61" i="8"/>
  <c r="P53" i="8"/>
  <c r="P52" i="8"/>
  <c r="P87" i="9" l="1"/>
  <c r="P54" i="8"/>
  <c r="P61" i="8" l="1"/>
  <c r="L42" i="8"/>
  <c r="E9" i="5" l="1"/>
  <c r="E8" i="5" l="1"/>
  <c r="B131" i="7" l="1"/>
  <c r="E7" i="5"/>
  <c r="E6" i="5" l="1"/>
  <c r="B114" i="7" s="1"/>
  <c r="B46" i="7" l="1"/>
  <c r="B18" i="7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P48" i="8"/>
  <c r="P47" i="8"/>
  <c r="P46" i="8"/>
  <c r="P45" i="8"/>
  <c r="P44" i="8"/>
  <c r="P43" i="8"/>
  <c r="P42" i="8"/>
  <c r="P41" i="8"/>
  <c r="P40" i="8"/>
  <c r="B75" i="7" l="1"/>
  <c r="P49" i="8"/>
  <c r="P70" i="9"/>
  <c r="E5" i="5"/>
  <c r="E29" i="5" s="1"/>
  <c r="O53" i="9" l="1"/>
  <c r="M53" i="9"/>
  <c r="L53" i="9"/>
  <c r="K53" i="9"/>
  <c r="J53" i="9"/>
  <c r="I53" i="9"/>
  <c r="H53" i="9"/>
  <c r="G53" i="9"/>
  <c r="F53" i="9"/>
  <c r="E53" i="9"/>
  <c r="D53" i="9"/>
  <c r="C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P36" i="8"/>
  <c r="P35" i="8"/>
  <c r="P34" i="8"/>
  <c r="P33" i="8"/>
  <c r="P32" i="8"/>
  <c r="P31" i="8"/>
  <c r="P30" i="8"/>
  <c r="P29" i="8"/>
  <c r="P28" i="8"/>
  <c r="P53" i="9" l="1"/>
  <c r="P37" i="8"/>
  <c r="N53" i="9"/>
  <c r="N24" i="9"/>
  <c r="J13" i="8" l="1"/>
  <c r="P23" i="8"/>
  <c r="B12" i="7" s="1"/>
  <c r="A87" i="7" l="1"/>
  <c r="A28" i="7" l="1"/>
  <c r="A6" i="7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O25" i="8"/>
  <c r="M25" i="8"/>
  <c r="L25" i="8"/>
  <c r="K25" i="8"/>
  <c r="J25" i="8"/>
  <c r="I25" i="8"/>
  <c r="H25" i="8"/>
  <c r="G25" i="8"/>
  <c r="F25" i="8"/>
  <c r="E25" i="8"/>
  <c r="D25" i="8"/>
  <c r="C25" i="8"/>
  <c r="P24" i="8"/>
  <c r="P22" i="8"/>
  <c r="P21" i="8"/>
  <c r="P20" i="8"/>
  <c r="P19" i="8"/>
  <c r="P18" i="8"/>
  <c r="P17" i="8"/>
  <c r="N25" i="8"/>
  <c r="P16" i="8"/>
  <c r="N6" i="9"/>
  <c r="N6" i="8"/>
  <c r="B83" i="7"/>
  <c r="B48" i="7"/>
  <c r="B20" i="7"/>
  <c r="P18" i="9"/>
  <c r="B40" i="7" s="1"/>
  <c r="B70" i="7" s="1"/>
  <c r="P17" i="9"/>
  <c r="B39" i="7" s="1"/>
  <c r="B69" i="7" s="1"/>
  <c r="P16" i="9"/>
  <c r="B38" i="7" s="1"/>
  <c r="B67" i="7" s="1"/>
  <c r="P15" i="9"/>
  <c r="B37" i="7" s="1"/>
  <c r="B65" i="7" s="1"/>
  <c r="P14" i="9"/>
  <c r="B36" i="7" s="1"/>
  <c r="B64" i="7" s="1"/>
  <c r="P13" i="9"/>
  <c r="B35" i="7" s="1"/>
  <c r="B63" i="7" s="1"/>
  <c r="P12" i="9"/>
  <c r="P11" i="9"/>
  <c r="P10" i="9"/>
  <c r="P9" i="9"/>
  <c r="P8" i="9"/>
  <c r="B30" i="7" s="1"/>
  <c r="B58" i="7" s="1"/>
  <c r="P7" i="9"/>
  <c r="B29" i="7" s="1"/>
  <c r="P12" i="8"/>
  <c r="B13" i="7" s="1"/>
  <c r="B68" i="7" s="1"/>
  <c r="P11" i="8"/>
  <c r="B11" i="7" s="1"/>
  <c r="B66" i="7" s="1"/>
  <c r="P10" i="8"/>
  <c r="B10" i="7" s="1"/>
  <c r="B57" i="7" s="1"/>
  <c r="P9" i="8"/>
  <c r="B9" i="7" s="1"/>
  <c r="B56" i="7" s="1"/>
  <c r="D56" i="7" s="1"/>
  <c r="P8" i="8"/>
  <c r="B8" i="7" s="1"/>
  <c r="B55" i="7" s="1"/>
  <c r="D55" i="7" s="1"/>
  <c r="P7" i="8"/>
  <c r="B7" i="7" s="1"/>
  <c r="B54" i="7" s="1"/>
  <c r="D54" i="7" s="1"/>
  <c r="O19" i="9"/>
  <c r="M19" i="9"/>
  <c r="L19" i="9"/>
  <c r="K19" i="9"/>
  <c r="J19" i="9"/>
  <c r="I19" i="9"/>
  <c r="H19" i="9"/>
  <c r="G19" i="9"/>
  <c r="F19" i="9"/>
  <c r="E19" i="9"/>
  <c r="D19" i="9"/>
  <c r="C19" i="9"/>
  <c r="P5" i="9"/>
  <c r="B41" i="7" s="1"/>
  <c r="O13" i="8"/>
  <c r="M13" i="8"/>
  <c r="L13" i="8"/>
  <c r="K13" i="8"/>
  <c r="I13" i="8"/>
  <c r="H13" i="8"/>
  <c r="G13" i="8"/>
  <c r="F13" i="8"/>
  <c r="E13" i="8"/>
  <c r="D13" i="8"/>
  <c r="C13" i="8"/>
  <c r="P5" i="8"/>
  <c r="B14" i="7" s="1"/>
  <c r="B71" i="7" s="1"/>
  <c r="D71" i="7" s="1"/>
  <c r="P6" i="9"/>
  <c r="B42" i="7" s="1"/>
  <c r="N19" i="9"/>
  <c r="N13" i="8"/>
  <c r="P6" i="8"/>
  <c r="B31" i="7" l="1"/>
  <c r="B59" i="7" s="1"/>
  <c r="P13" i="8"/>
  <c r="B15" i="7"/>
  <c r="B72" i="7" s="1"/>
  <c r="D72" i="7" s="1"/>
  <c r="B32" i="7"/>
  <c r="B60" i="7" s="1"/>
  <c r="B33" i="7"/>
  <c r="B61" i="7" s="1"/>
  <c r="B34" i="7"/>
  <c r="B62" i="7" s="1"/>
  <c r="P19" i="9"/>
  <c r="P25" i="8"/>
  <c r="P36" i="9"/>
  <c r="B77" i="7" l="1"/>
  <c r="B43" i="7"/>
  <c r="B16" i="7"/>
  <c r="B22" i="7" s="1"/>
  <c r="B118" i="7" s="1"/>
  <c r="B50" i="7" l="1"/>
  <c r="B119" i="7" s="1"/>
  <c r="B120" i="7" s="1"/>
  <c r="B123" i="7" s="1"/>
  <c r="E30" i="5"/>
  <c r="B73" i="7"/>
  <c r="C123" i="7" l="1"/>
  <c r="C124" i="7" s="1"/>
  <c r="B79" i="7"/>
  <c r="B84" i="7" s="1"/>
  <c r="B81" i="7" l="1"/>
  <c r="B106" i="7"/>
  <c r="B132" i="7" s="1"/>
  <c r="B133" i="7" l="1"/>
</calcChain>
</file>

<file path=xl/sharedStrings.xml><?xml version="1.0" encoding="utf-8"?>
<sst xmlns="http://schemas.openxmlformats.org/spreadsheetml/2006/main" count="382" uniqueCount="66">
  <si>
    <t>Brevard County</t>
  </si>
  <si>
    <t>Indialantic</t>
  </si>
  <si>
    <t>Malabar</t>
  </si>
  <si>
    <t>Melbourne</t>
  </si>
  <si>
    <t>Melbourne Beach</t>
  </si>
  <si>
    <t>Palm Bay</t>
  </si>
  <si>
    <t>West Melbourne</t>
  </si>
  <si>
    <t>Year To Date</t>
  </si>
  <si>
    <t>Monthly Total</t>
  </si>
  <si>
    <t>Cape Canaveral</t>
  </si>
  <si>
    <t>Cocoa Beach</t>
  </si>
  <si>
    <t>Indian Harbour Beach</t>
  </si>
  <si>
    <t>Palm Shores</t>
  </si>
  <si>
    <t>Satellite Beach</t>
  </si>
  <si>
    <t>Cocoa</t>
  </si>
  <si>
    <t>Rockledge</t>
  </si>
  <si>
    <t>Titusville</t>
  </si>
  <si>
    <t>Interest Earned</t>
  </si>
  <si>
    <t>13th Month</t>
  </si>
  <si>
    <t>Retained for Administration</t>
  </si>
  <si>
    <t>Melbourne Village</t>
  </si>
  <si>
    <t>Total Revenues</t>
  </si>
  <si>
    <t>Disbursements to School Board</t>
  </si>
  <si>
    <t>Total Expenditures</t>
  </si>
  <si>
    <t>Available for Appropriation</t>
  </si>
  <si>
    <t>Grant/Valkaria</t>
  </si>
  <si>
    <t>Total</t>
  </si>
  <si>
    <t>Total - All Districts</t>
  </si>
  <si>
    <t>Check Sum Difference</t>
  </si>
  <si>
    <t>Prior Year Refunds</t>
  </si>
  <si>
    <t>North</t>
  </si>
  <si>
    <t>South</t>
  </si>
  <si>
    <t xml:space="preserve">Impact Fee North </t>
  </si>
  <si>
    <t xml:space="preserve">Impact Fee South </t>
  </si>
  <si>
    <t>North District</t>
  </si>
  <si>
    <t>South District</t>
  </si>
  <si>
    <t>Fund Balance</t>
  </si>
  <si>
    <t>Summary Below</t>
  </si>
  <si>
    <t>(beginning January 1, 2017)</t>
  </si>
  <si>
    <t>Fund 1255 North</t>
  </si>
  <si>
    <t>Fund 1256 South</t>
  </si>
  <si>
    <t>Revenue</t>
  </si>
  <si>
    <t>Interest</t>
  </si>
  <si>
    <t>Net</t>
  </si>
  <si>
    <t>SAP Report</t>
  </si>
  <si>
    <t>Satellite Beach (nothing)</t>
  </si>
  <si>
    <t>March 03, 2020</t>
  </si>
  <si>
    <t>Operating Expenses</t>
  </si>
  <si>
    <t>This is Admin Support Fund 1200</t>
  </si>
  <si>
    <t>Other current charges</t>
  </si>
  <si>
    <t xml:space="preserve">Education Impact Fees </t>
  </si>
  <si>
    <t>Fund 1255 - North</t>
  </si>
  <si>
    <t>Fund 1256 - South</t>
  </si>
  <si>
    <t>September 30, 2021</t>
  </si>
  <si>
    <t>May 26, 2022</t>
  </si>
  <si>
    <t>GL 3613050</t>
  </si>
  <si>
    <t>February 21, 2023</t>
  </si>
  <si>
    <t>May 18, 2023</t>
  </si>
  <si>
    <t>gasb 31</t>
  </si>
  <si>
    <t>nsf</t>
  </si>
  <si>
    <t>cash</t>
  </si>
  <si>
    <t>December 1, 2023</t>
  </si>
  <si>
    <t>FISCAL YEAR 2024 SAP POSTINGS</t>
  </si>
  <si>
    <t>Cumulative Collections through 06/30/2025</t>
  </si>
  <si>
    <t>October 17th, 2024</t>
  </si>
  <si>
    <t>Available for Appropriation thru September 30th,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</si>
</sst>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0000000_);_(&quot;$&quot;* \(#,##0.00000000\);_(&quot;$&quot;* &quot;-&quot;????????_);_(@_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44" fontId="0" fillId="0" borderId="1" xfId="2" applyFont="1" applyBorder="1"/>
    <xf numFmtId="44" fontId="0" fillId="0" borderId="2" xfId="2" applyFont="1" applyBorder="1"/>
    <xf numFmtId="44" fontId="0" fillId="0" borderId="3" xfId="2" applyFont="1" applyBorder="1"/>
    <xf numFmtId="0" fontId="0" fillId="0" borderId="3" xfId="0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44" fontId="0" fillId="0" borderId="0" xfId="0" applyNumberFormat="1"/>
    <xf numFmtId="0" fontId="0" fillId="0" borderId="4" xfId="0" applyFill="1" applyBorder="1"/>
    <xf numFmtId="44" fontId="0" fillId="0" borderId="4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164" fontId="0" fillId="0" borderId="6" xfId="0" applyNumberFormat="1" applyBorder="1"/>
    <xf numFmtId="17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9" xfId="0" applyFill="1" applyBorder="1"/>
    <xf numFmtId="0" fontId="0" fillId="0" borderId="6" xfId="0" applyFill="1" applyBorder="1"/>
    <xf numFmtId="44" fontId="0" fillId="0" borderId="2" xfId="2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0" fillId="0" borderId="0" xfId="0" applyAlignment="1"/>
    <xf numFmtId="0" fontId="0" fillId="5" borderId="0" xfId="0" applyFill="1"/>
    <xf numFmtId="0" fontId="0" fillId="0" borderId="8" xfId="0" applyFill="1" applyBorder="1"/>
    <xf numFmtId="44" fontId="0" fillId="0" borderId="6" xfId="0" applyNumberFormat="1" applyFill="1" applyBorder="1"/>
    <xf numFmtId="44" fontId="6" fillId="0" borderId="6" xfId="0" applyNumberFormat="1" applyFont="1" applyFill="1" applyBorder="1"/>
    <xf numFmtId="44" fontId="0" fillId="0" borderId="7" xfId="0" applyNumberFormat="1" applyFill="1" applyBorder="1"/>
    <xf numFmtId="0" fontId="0" fillId="0" borderId="0" xfId="0" applyFill="1"/>
    <xf numFmtId="44" fontId="0" fillId="0" borderId="0" xfId="0" applyNumberFormat="1" applyFill="1"/>
    <xf numFmtId="44" fontId="0" fillId="0" borderId="5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/>
    <xf numFmtId="0" fontId="5" fillId="0" borderId="1" xfId="0" applyFont="1" applyBorder="1"/>
    <xf numFmtId="0" fontId="0" fillId="0" borderId="14" xfId="0" applyBorder="1"/>
    <xf numFmtId="0" fontId="0" fillId="0" borderId="14" xfId="0" applyFill="1" applyBorder="1"/>
    <xf numFmtId="0" fontId="5" fillId="0" borderId="14" xfId="0" applyFont="1" applyBorder="1"/>
    <xf numFmtId="0" fontId="0" fillId="0" borderId="15" xfId="0" applyBorder="1"/>
    <xf numFmtId="44" fontId="0" fillId="0" borderId="17" xfId="0" applyNumberFormat="1" applyFill="1" applyBorder="1"/>
    <xf numFmtId="44" fontId="5" fillId="0" borderId="6" xfId="0" applyNumberFormat="1" applyFont="1" applyFill="1" applyBorder="1"/>
    <xf numFmtId="0" fontId="0" fillId="0" borderId="16" xfId="0" applyFill="1" applyBorder="1"/>
    <xf numFmtId="43" fontId="0" fillId="0" borderId="0" xfId="1" applyFont="1"/>
    <xf numFmtId="43" fontId="0" fillId="0" borderId="0" xfId="1" applyFont="1" applyFill="1"/>
    <xf numFmtId="43" fontId="0" fillId="0" borderId="0" xfId="0" applyNumberForma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44" fontId="0" fillId="0" borderId="18" xfId="0" applyNumberFormat="1" applyBorder="1"/>
    <xf numFmtId="44" fontId="0" fillId="0" borderId="0" xfId="0" applyNumberFormat="1" applyBorder="1"/>
    <xf numFmtId="44" fontId="4" fillId="0" borderId="0" xfId="0" applyNumberFormat="1" applyFont="1"/>
    <xf numFmtId="0" fontId="4" fillId="0" borderId="5" xfId="0" applyFont="1" applyFill="1" applyBorder="1" applyAlignment="1">
      <alignment horizontal="center"/>
    </xf>
    <xf numFmtId="0" fontId="0" fillId="0" borderId="19" xfId="0" applyBorder="1"/>
    <xf numFmtId="0" fontId="5" fillId="0" borderId="19" xfId="0" applyFont="1" applyBorder="1"/>
    <xf numFmtId="0" fontId="1" fillId="0" borderId="5" xfId="0" applyFont="1" applyBorder="1"/>
    <xf numFmtId="43" fontId="0" fillId="0" borderId="0" xfId="0" applyNumberFormat="1"/>
    <xf numFmtId="0" fontId="1" fillId="0" borderId="0" xfId="0" applyFont="1"/>
    <xf numFmtId="44" fontId="1" fillId="0" borderId="6" xfId="2" applyFont="1" applyFill="1" applyBorder="1"/>
    <xf numFmtId="43" fontId="0" fillId="0" borderId="17" xfId="1" applyFont="1" applyFill="1" applyBorder="1"/>
    <xf numFmtId="165" fontId="0" fillId="0" borderId="0" xfId="0" applyNumberFormat="1" applyFill="1" applyBorder="1"/>
    <xf numFmtId="165" fontId="0" fillId="0" borderId="0" xfId="0" applyNumberFormat="1" applyBorder="1"/>
    <xf numFmtId="43" fontId="0" fillId="0" borderId="0" xfId="1" applyFont="1" applyFill="1" applyBorder="1"/>
    <xf numFmtId="0" fontId="1" fillId="0" borderId="0" xfId="0" applyFont="1" applyFill="1" applyBorder="1"/>
    <xf numFmtId="164" fontId="1" fillId="0" borderId="6" xfId="0" applyNumberFormat="1" applyFont="1" applyBorder="1"/>
    <xf numFmtId="44" fontId="0" fillId="0" borderId="20" xfId="2" applyFont="1" applyBorder="1"/>
    <xf numFmtId="0" fontId="1" fillId="0" borderId="6" xfId="0" applyFont="1" applyBorder="1"/>
    <xf numFmtId="43" fontId="1" fillId="0" borderId="0" xfId="1" applyFont="1" applyFill="1" applyBorder="1"/>
    <xf numFmtId="0" fontId="1" fillId="0" borderId="0" xfId="0" applyFont="1" applyBorder="1"/>
    <xf numFmtId="43" fontId="1" fillId="0" borderId="0" xfId="1" applyNumberFormat="1" applyFont="1" applyFill="1" applyBorder="1"/>
    <xf numFmtId="43" fontId="1" fillId="0" borderId="0" xfId="0" applyNumberFormat="1" applyFont="1" applyFill="1" applyBorder="1"/>
    <xf numFmtId="43" fontId="0" fillId="0" borderId="0" xfId="1" applyNumberFormat="1" applyFont="1" applyFill="1" applyBorder="1"/>
    <xf numFmtId="43" fontId="0" fillId="0" borderId="0" xfId="1" applyNumberFormat="1" applyFont="1" applyFill="1"/>
    <xf numFmtId="44" fontId="1" fillId="0" borderId="0" xfId="0" applyNumberFormat="1" applyFont="1" applyBorder="1"/>
    <xf numFmtId="43" fontId="0" fillId="0" borderId="18" xfId="1" applyNumberFormat="1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6" xfId="0" quotePrefix="1" applyNumberFormat="1" applyFont="1" applyBorder="1" applyAlignment="1">
      <alignment horizontal="right"/>
    </xf>
    <xf numFmtId="44" fontId="1" fillId="0" borderId="6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1" fillId="7" borderId="0" xfId="0" applyFont="1" applyFill="1" applyAlignment="1">
      <alignment horizontal="right"/>
    </xf>
    <xf numFmtId="43" fontId="4" fillId="0" borderId="0" xfId="1" applyNumberFormat="1" applyFont="1" applyFill="1"/>
    <xf numFmtId="0" fontId="4" fillId="0" borderId="0" xfId="0" applyFont="1" applyFill="1"/>
    <xf numFmtId="43" fontId="0" fillId="0" borderId="16" xfId="1" applyFont="1" applyFill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44" fontId="0" fillId="8" borderId="0" xfId="0" applyNumberFormat="1" applyFill="1"/>
    <xf numFmtId="43" fontId="0" fillId="7" borderId="0" xfId="1" applyFont="1" applyFill="1"/>
    <xf numFmtId="0" fontId="1" fillId="0" borderId="0" xfId="0" applyFont="1" applyFill="1" applyAlignment="1">
      <alignment horizontal="right"/>
    </xf>
    <xf numFmtId="44" fontId="4" fillId="0" borderId="0" xfId="0" applyNumberFormat="1" applyFont="1" applyFill="1" applyAlignment="1">
      <alignment horizontal="right"/>
    </xf>
    <xf numFmtId="0" fontId="4" fillId="0" borderId="21" xfId="0" applyFont="1" applyBorder="1"/>
    <xf numFmtId="0" fontId="0" fillId="0" borderId="22" xfId="0" applyFill="1" applyBorder="1"/>
    <xf numFmtId="0" fontId="0" fillId="0" borderId="13" xfId="0" applyFill="1" applyBorder="1"/>
    <xf numFmtId="44" fontId="0" fillId="0" borderId="13" xfId="0" applyNumberFormat="1" applyFill="1" applyBorder="1"/>
    <xf numFmtId="44" fontId="0" fillId="0" borderId="23" xfId="0" applyNumberFormat="1" applyFill="1" applyBorder="1"/>
    <xf numFmtId="43" fontId="0" fillId="0" borderId="13" xfId="1" applyFont="1" applyFill="1" applyBorder="1"/>
    <xf numFmtId="44" fontId="0" fillId="0" borderId="24" xfId="0" applyNumberFormat="1" applyFill="1" applyBorder="1"/>
    <xf numFmtId="0" fontId="5" fillId="0" borderId="21" xfId="0" applyFont="1" applyBorder="1"/>
    <xf numFmtId="43" fontId="0" fillId="5" borderId="0" xfId="1" applyFont="1" applyFill="1"/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98</xdr:row>
      <xdr:rowOff>152400</xdr:rowOff>
    </xdr:from>
    <xdr:to>
      <xdr:col>7</xdr:col>
      <xdr:colOff>713950</xdr:colOff>
      <xdr:row>125</xdr:row>
      <xdr:rowOff>104233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16268700"/>
          <a:ext cx="3400000" cy="4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topLeftCell="A73" workbookViewId="0">
      <selection activeCell="A75" sqref="A75"/>
    </sheetView>
  </sheetViews>
  <sheetFormatPr defaultRowHeight="12.75" x14ac:dyDescent="0.2"/>
  <cols>
    <col min="2" max="2" width="22.7109375" customWidth="1"/>
    <col min="3" max="3" width="12.7109375" customWidth="1"/>
    <col min="4" max="4" width="13.42578125" customWidth="1"/>
    <col min="5" max="5" width="12.85546875" customWidth="1"/>
    <col min="6" max="6" width="12.7109375" customWidth="1"/>
    <col min="7" max="7" width="13" customWidth="1"/>
    <col min="8" max="8" width="12.28515625" customWidth="1"/>
    <col min="9" max="9" width="12.7109375" customWidth="1"/>
    <col min="10" max="10" width="14" bestFit="1" customWidth="1"/>
    <col min="11" max="14" width="12.42578125" bestFit="1" customWidth="1"/>
    <col min="16" max="16" width="14.5703125" customWidth="1"/>
  </cols>
  <sheetData>
    <row r="1" spans="1:16" ht="18" x14ac:dyDescent="0.25">
      <c r="B1" s="5" t="s">
        <v>30</v>
      </c>
    </row>
    <row r="2" spans="1:16" x14ac:dyDescent="0.2">
      <c r="B2" s="60" t="s">
        <v>38</v>
      </c>
    </row>
    <row r="4" spans="1:16" x14ac:dyDescent="0.2">
      <c r="A4" s="35"/>
      <c r="B4" s="20"/>
      <c r="C4" s="18">
        <v>42552</v>
      </c>
      <c r="D4" s="18">
        <v>42583</v>
      </c>
      <c r="E4" s="18">
        <v>42614</v>
      </c>
      <c r="F4" s="18">
        <v>42644</v>
      </c>
      <c r="G4" s="18">
        <v>42675</v>
      </c>
      <c r="H4" s="18">
        <v>42705</v>
      </c>
      <c r="I4" s="18">
        <v>42736</v>
      </c>
      <c r="J4" s="18">
        <v>42767</v>
      </c>
      <c r="K4" s="18">
        <v>42795</v>
      </c>
      <c r="L4" s="18">
        <v>42826</v>
      </c>
      <c r="M4" s="18">
        <v>42856</v>
      </c>
      <c r="N4" s="18">
        <v>42887</v>
      </c>
      <c r="O4" s="18" t="s">
        <v>18</v>
      </c>
      <c r="P4" s="19" t="s">
        <v>7</v>
      </c>
    </row>
    <row r="5" spans="1:16" x14ac:dyDescent="0.2">
      <c r="A5" s="35"/>
      <c r="B5" s="10" t="s">
        <v>17</v>
      </c>
      <c r="C5" s="11"/>
      <c r="D5" s="11"/>
      <c r="E5" s="11"/>
      <c r="F5" s="11"/>
      <c r="G5" s="11"/>
      <c r="H5" s="11"/>
      <c r="I5" s="11">
        <v>0</v>
      </c>
      <c r="J5" s="11">
        <v>103.2</v>
      </c>
      <c r="K5" s="11">
        <v>300.98</v>
      </c>
      <c r="L5" s="11">
        <v>507.81</v>
      </c>
      <c r="M5" s="11">
        <v>852.53</v>
      </c>
      <c r="N5" s="11">
        <v>1051.48</v>
      </c>
      <c r="O5" s="11"/>
      <c r="P5" s="11">
        <f>SUM(C5:O5)</f>
        <v>2816</v>
      </c>
    </row>
    <row r="6" spans="1:16" x14ac:dyDescent="0.2">
      <c r="A6" s="35"/>
      <c r="B6" s="6" t="s">
        <v>19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f>-18321.23+-15192.34</f>
        <v>-33513.57</v>
      </c>
      <c r="O6" s="12"/>
      <c r="P6" s="12">
        <f>SUM(C6:O6)</f>
        <v>-33513.57</v>
      </c>
    </row>
    <row r="7" spans="1:16" x14ac:dyDescent="0.2">
      <c r="A7" s="34">
        <v>3245110</v>
      </c>
      <c r="B7" s="6" t="s">
        <v>0</v>
      </c>
      <c r="C7" s="12"/>
      <c r="D7" s="12"/>
      <c r="E7" s="12"/>
      <c r="F7" s="12"/>
      <c r="G7" s="12"/>
      <c r="H7" s="12"/>
      <c r="I7" s="12">
        <v>54487.9</v>
      </c>
      <c r="J7" s="12">
        <v>104848.6</v>
      </c>
      <c r="K7" s="12">
        <v>106801.9</v>
      </c>
      <c r="L7" s="12">
        <v>52154.9</v>
      </c>
      <c r="M7" s="12">
        <v>106801.9</v>
      </c>
      <c r="N7" s="12">
        <v>127839</v>
      </c>
      <c r="O7" s="12"/>
      <c r="P7" s="12">
        <f t="shared" ref="P7:P12" si="0">SUM(C7:O7)</f>
        <v>552934.20000000007</v>
      </c>
    </row>
    <row r="8" spans="1:16" x14ac:dyDescent="0.2">
      <c r="A8" s="34">
        <v>3245111</v>
      </c>
      <c r="B8" s="6" t="s">
        <v>9</v>
      </c>
      <c r="C8" s="12"/>
      <c r="D8" s="12"/>
      <c r="E8" s="12"/>
      <c r="F8" s="12"/>
      <c r="G8" s="12"/>
      <c r="H8" s="12"/>
      <c r="I8" s="12">
        <v>4445.3999999999996</v>
      </c>
      <c r="J8" s="12"/>
      <c r="K8" s="12"/>
      <c r="L8" s="12"/>
      <c r="M8" s="12"/>
      <c r="N8" s="12"/>
      <c r="O8" s="12"/>
      <c r="P8" s="12">
        <f t="shared" si="0"/>
        <v>4445.3999999999996</v>
      </c>
    </row>
    <row r="9" spans="1:16" x14ac:dyDescent="0.2">
      <c r="A9" s="34">
        <v>3245112</v>
      </c>
      <c r="B9" s="6" t="s">
        <v>14</v>
      </c>
      <c r="C9" s="12"/>
      <c r="D9" s="12"/>
      <c r="E9" s="12"/>
      <c r="F9" s="12"/>
      <c r="G9" s="12"/>
      <c r="H9" s="12"/>
      <c r="I9" s="12">
        <v>8890.7999999999993</v>
      </c>
      <c r="J9" s="12"/>
      <c r="K9" s="12"/>
      <c r="L9" s="12">
        <v>234717</v>
      </c>
      <c r="M9" s="12"/>
      <c r="N9" s="12"/>
      <c r="O9" s="12"/>
      <c r="P9" s="12">
        <f t="shared" si="0"/>
        <v>243607.8</v>
      </c>
    </row>
    <row r="10" spans="1:16" x14ac:dyDescent="0.2">
      <c r="A10" s="34">
        <v>3245113</v>
      </c>
      <c r="B10" s="6" t="s">
        <v>10</v>
      </c>
      <c r="C10" s="12"/>
      <c r="D10" s="12"/>
      <c r="E10" s="12"/>
      <c r="F10" s="12"/>
      <c r="G10" s="12"/>
      <c r="H10" s="12"/>
      <c r="I10" s="12"/>
      <c r="J10" s="12">
        <v>4445.3999999999996</v>
      </c>
      <c r="K10" s="12"/>
      <c r="L10" s="12">
        <v>4445.3999999999996</v>
      </c>
      <c r="M10" s="12"/>
      <c r="N10" s="12"/>
      <c r="O10" s="12"/>
      <c r="P10" s="12">
        <f t="shared" si="0"/>
        <v>8890.7999999999993</v>
      </c>
    </row>
    <row r="11" spans="1:16" x14ac:dyDescent="0.2">
      <c r="A11" s="34">
        <v>3245122</v>
      </c>
      <c r="B11" s="6" t="s">
        <v>15</v>
      </c>
      <c r="C11" s="12"/>
      <c r="D11" s="12"/>
      <c r="E11" s="12"/>
      <c r="F11" s="12"/>
      <c r="G11" s="12"/>
      <c r="H11" s="12"/>
      <c r="I11" s="12">
        <v>5096.5</v>
      </c>
      <c r="J11" s="12">
        <v>132509</v>
      </c>
      <c r="K11" s="12">
        <v>29927.9</v>
      </c>
      <c r="L11" s="12">
        <v>15289.5</v>
      </c>
      <c r="M11" s="12">
        <v>10193</v>
      </c>
      <c r="N11" s="12"/>
      <c r="O11" s="12"/>
      <c r="P11" s="12">
        <f t="shared" si="0"/>
        <v>193015.9</v>
      </c>
    </row>
    <row r="12" spans="1:16" ht="13.5" thickBot="1" x14ac:dyDescent="0.25">
      <c r="A12" s="34">
        <v>3245124</v>
      </c>
      <c r="B12" s="7" t="s">
        <v>16</v>
      </c>
      <c r="C12" s="2"/>
      <c r="D12" s="2"/>
      <c r="E12" s="2"/>
      <c r="F12" s="2"/>
      <c r="G12" s="2"/>
      <c r="H12" s="2"/>
      <c r="I12" s="2">
        <v>88908</v>
      </c>
      <c r="J12" s="2">
        <v>31117.8</v>
      </c>
      <c r="K12" s="2">
        <v>36214.300000000003</v>
      </c>
      <c r="L12" s="2">
        <v>108867.5</v>
      </c>
      <c r="M12" s="2">
        <v>47709.5</v>
      </c>
      <c r="N12" s="2">
        <v>24831.4</v>
      </c>
      <c r="O12" s="2"/>
      <c r="P12" s="22">
        <f t="shared" si="0"/>
        <v>337648.5</v>
      </c>
    </row>
    <row r="13" spans="1:16" ht="13.5" thickTop="1" x14ac:dyDescent="0.2">
      <c r="A13" s="35"/>
      <c r="B13" s="4" t="s">
        <v>8</v>
      </c>
      <c r="C13" s="3">
        <f t="shared" ref="C13:P13" si="1">SUM(C5:C12)</f>
        <v>0</v>
      </c>
      <c r="D13" s="3">
        <f t="shared" si="1"/>
        <v>0</v>
      </c>
      <c r="E13" s="3">
        <f t="shared" si="1"/>
        <v>0</v>
      </c>
      <c r="F13" s="3">
        <f t="shared" si="1"/>
        <v>0</v>
      </c>
      <c r="G13" s="3">
        <f t="shared" si="1"/>
        <v>0</v>
      </c>
      <c r="H13" s="3">
        <f t="shared" si="1"/>
        <v>0</v>
      </c>
      <c r="I13" s="3">
        <f t="shared" si="1"/>
        <v>161828.6</v>
      </c>
      <c r="J13" s="3">
        <f t="shared" si="1"/>
        <v>273024</v>
      </c>
      <c r="K13" s="3">
        <f t="shared" si="1"/>
        <v>173245.08000000002</v>
      </c>
      <c r="L13" s="3">
        <f t="shared" si="1"/>
        <v>415982.11000000004</v>
      </c>
      <c r="M13" s="3">
        <f t="shared" si="1"/>
        <v>165556.93</v>
      </c>
      <c r="N13" s="3">
        <f t="shared" si="1"/>
        <v>120208.31</v>
      </c>
      <c r="O13" s="3">
        <f t="shared" si="1"/>
        <v>0</v>
      </c>
      <c r="P13" s="3">
        <f t="shared" si="1"/>
        <v>1309845.0300000003</v>
      </c>
    </row>
    <row r="14" spans="1:16" x14ac:dyDescent="0.2">
      <c r="A14" s="35"/>
    </row>
    <row r="15" spans="1:16" x14ac:dyDescent="0.2">
      <c r="A15" s="35"/>
      <c r="B15" s="20"/>
      <c r="C15" s="18">
        <v>42917</v>
      </c>
      <c r="D15" s="18">
        <v>42948</v>
      </c>
      <c r="E15" s="18">
        <v>42979</v>
      </c>
      <c r="F15" s="18">
        <v>43009</v>
      </c>
      <c r="G15" s="18">
        <v>43040</v>
      </c>
      <c r="H15" s="18">
        <v>43070</v>
      </c>
      <c r="I15" s="18">
        <v>43101</v>
      </c>
      <c r="J15" s="18">
        <v>43132</v>
      </c>
      <c r="K15" s="18">
        <v>43160</v>
      </c>
      <c r="L15" s="18">
        <v>43191</v>
      </c>
      <c r="M15" s="18">
        <v>43221</v>
      </c>
      <c r="N15" s="18">
        <v>43252</v>
      </c>
      <c r="O15" s="18" t="s">
        <v>18</v>
      </c>
      <c r="P15" s="19" t="s">
        <v>7</v>
      </c>
    </row>
    <row r="16" spans="1:16" x14ac:dyDescent="0.2">
      <c r="A16" s="35"/>
      <c r="B16" s="10" t="s">
        <v>17</v>
      </c>
      <c r="C16" s="11">
        <v>1263.55</v>
      </c>
      <c r="D16" s="11"/>
      <c r="E16" s="11">
        <v>6298.09</v>
      </c>
      <c r="F16" s="11"/>
      <c r="G16" s="11">
        <v>2186.73</v>
      </c>
      <c r="H16" s="11">
        <v>2519.27</v>
      </c>
      <c r="I16" s="11">
        <v>2611.44</v>
      </c>
      <c r="J16" s="11">
        <v>3588.22</v>
      </c>
      <c r="K16" s="11">
        <v>3731.95</v>
      </c>
      <c r="L16" s="11">
        <v>4098.38</v>
      </c>
      <c r="M16" s="11">
        <v>4590.42</v>
      </c>
      <c r="N16" s="11">
        <v>3248.7</v>
      </c>
      <c r="O16" s="11"/>
      <c r="P16" s="11">
        <f>SUM(C16:O16)</f>
        <v>34136.75</v>
      </c>
    </row>
    <row r="17" spans="1:16" x14ac:dyDescent="0.2">
      <c r="A17" s="35"/>
      <c r="B17" s="6" t="s">
        <v>19</v>
      </c>
      <c r="C17" s="12"/>
      <c r="D17" s="12"/>
      <c r="E17" s="12">
        <v>-61994.34</v>
      </c>
      <c r="F17" s="12"/>
      <c r="G17" s="12"/>
      <c r="H17" s="12"/>
      <c r="I17" s="12">
        <v>-2314.3000000000002</v>
      </c>
      <c r="J17" s="12"/>
      <c r="K17" s="12">
        <v>-1494.41</v>
      </c>
      <c r="L17" s="12"/>
      <c r="M17" s="12"/>
      <c r="N17" s="12">
        <v>-1658.45</v>
      </c>
      <c r="O17" s="12"/>
      <c r="P17" s="12">
        <f>SUM(C17:O17)</f>
        <v>-67461.5</v>
      </c>
    </row>
    <row r="18" spans="1:16" x14ac:dyDescent="0.2">
      <c r="A18" s="34">
        <v>3245110</v>
      </c>
      <c r="B18" s="6" t="s">
        <v>0</v>
      </c>
      <c r="C18" s="12">
        <v>112042.78</v>
      </c>
      <c r="D18" s="12">
        <v>120901.5</v>
      </c>
      <c r="E18" s="12">
        <v>99833.64</v>
      </c>
      <c r="F18" s="12">
        <v>75526.33</v>
      </c>
      <c r="G18" s="12">
        <v>90703.53</v>
      </c>
      <c r="H18" s="12">
        <v>85149.54</v>
      </c>
      <c r="I18" s="12">
        <v>101884.3</v>
      </c>
      <c r="J18" s="12">
        <v>121664.9</v>
      </c>
      <c r="K18" s="12">
        <v>134146.53</v>
      </c>
      <c r="L18" s="12">
        <v>87637.06</v>
      </c>
      <c r="M18" s="12">
        <v>92245.04</v>
      </c>
      <c r="N18" s="12">
        <v>178377.5</v>
      </c>
      <c r="O18" s="12"/>
      <c r="P18" s="12">
        <f t="shared" ref="P18:P24" si="2">SUM(C18:O18)</f>
        <v>1300112.6500000001</v>
      </c>
    </row>
    <row r="19" spans="1:16" x14ac:dyDescent="0.2">
      <c r="A19" s="34">
        <v>3245111</v>
      </c>
      <c r="B19" s="6" t="s">
        <v>9</v>
      </c>
      <c r="C19" s="12"/>
      <c r="D19" s="12"/>
      <c r="E19" s="12">
        <v>4445.3999999999996</v>
      </c>
      <c r="F19" s="12"/>
      <c r="G19" s="12"/>
      <c r="H19" s="12"/>
      <c r="I19" s="12"/>
      <c r="J19" s="12">
        <v>5096.5</v>
      </c>
      <c r="K19" s="12"/>
      <c r="L19" s="12"/>
      <c r="M19" s="12"/>
      <c r="N19" s="12"/>
      <c r="O19" s="12"/>
      <c r="P19" s="12">
        <f t="shared" si="2"/>
        <v>9541.9</v>
      </c>
    </row>
    <row r="20" spans="1:16" x14ac:dyDescent="0.2">
      <c r="A20" s="34">
        <v>3245112</v>
      </c>
      <c r="B20" s="6" t="s">
        <v>14</v>
      </c>
      <c r="C20" s="12">
        <v>10193</v>
      </c>
      <c r="D20" s="12"/>
      <c r="E20" s="12">
        <v>10193</v>
      </c>
      <c r="F20" s="12">
        <v>4445.3999999999996</v>
      </c>
      <c r="G20" s="12">
        <v>5096.5</v>
      </c>
      <c r="H20" s="12">
        <v>5096.5</v>
      </c>
      <c r="I20" s="12"/>
      <c r="J20" s="12"/>
      <c r="K20" s="12"/>
      <c r="L20" s="12"/>
      <c r="M20" s="12"/>
      <c r="N20" s="12"/>
      <c r="O20" s="12"/>
      <c r="P20" s="12">
        <f t="shared" si="2"/>
        <v>35024.400000000001</v>
      </c>
    </row>
    <row r="21" spans="1:16" x14ac:dyDescent="0.2">
      <c r="A21" s="34">
        <v>3245113</v>
      </c>
      <c r="B21" s="6" t="s">
        <v>10</v>
      </c>
      <c r="C21" s="12"/>
      <c r="D21" s="12"/>
      <c r="E21" s="12">
        <v>5096.5</v>
      </c>
      <c r="F21" s="12"/>
      <c r="G21" s="12">
        <v>5096.5</v>
      </c>
      <c r="H21" s="12">
        <v>5096.5</v>
      </c>
      <c r="I21" s="12"/>
      <c r="J21" s="12">
        <v>9541.9</v>
      </c>
      <c r="K21" s="12">
        <v>4445.3999999999996</v>
      </c>
      <c r="L21" s="12">
        <v>5096.5</v>
      </c>
      <c r="M21" s="12"/>
      <c r="N21" s="12"/>
      <c r="O21" s="12"/>
      <c r="P21" s="12">
        <f t="shared" si="2"/>
        <v>34373.300000000003</v>
      </c>
    </row>
    <row r="22" spans="1:16" x14ac:dyDescent="0.2">
      <c r="A22" s="34">
        <v>3245122</v>
      </c>
      <c r="B22" s="6" t="s">
        <v>15</v>
      </c>
      <c r="C22" s="12">
        <v>5096.5</v>
      </c>
      <c r="D22" s="12">
        <v>25482.5</v>
      </c>
      <c r="E22" s="12">
        <v>45868.5</v>
      </c>
      <c r="F22" s="12"/>
      <c r="G22" s="12">
        <v>10193</v>
      </c>
      <c r="H22" s="12"/>
      <c r="I22" s="12">
        <v>5096.5</v>
      </c>
      <c r="J22" s="12">
        <v>5096.5</v>
      </c>
      <c r="K22" s="12"/>
      <c r="L22" s="12"/>
      <c r="M22" s="12">
        <v>48768.5</v>
      </c>
      <c r="N22" s="12">
        <v>15289.5</v>
      </c>
      <c r="O22" s="12"/>
      <c r="P22" s="12">
        <f t="shared" si="2"/>
        <v>160891.5</v>
      </c>
    </row>
    <row r="23" spans="1:16" x14ac:dyDescent="0.2">
      <c r="A23" s="36">
        <v>3245123</v>
      </c>
      <c r="B23" s="6" t="s">
        <v>13</v>
      </c>
      <c r="C23" s="12"/>
      <c r="D23" s="12"/>
      <c r="E23" s="12"/>
      <c r="F23" s="12"/>
      <c r="G23" s="12"/>
      <c r="H23" s="12"/>
      <c r="I23" s="12"/>
      <c r="J23" s="12"/>
      <c r="K23" s="12">
        <v>7890.75</v>
      </c>
      <c r="L23" s="12"/>
      <c r="M23" s="12"/>
      <c r="N23" s="12"/>
      <c r="O23" s="12"/>
      <c r="P23" s="12">
        <f t="shared" si="2"/>
        <v>7890.75</v>
      </c>
    </row>
    <row r="24" spans="1:16" ht="13.5" thickBot="1" x14ac:dyDescent="0.25">
      <c r="A24" s="34">
        <v>3245124</v>
      </c>
      <c r="B24" s="7" t="s">
        <v>16</v>
      </c>
      <c r="C24" s="2">
        <v>34373.300000000003</v>
      </c>
      <c r="D24" s="2">
        <v>303272.40000000002</v>
      </c>
      <c r="E24" s="2">
        <v>18083.75</v>
      </c>
      <c r="F24" s="2">
        <v>35024.400000000001</v>
      </c>
      <c r="G24" s="2">
        <v>360792.5</v>
      </c>
      <c r="H24" s="2">
        <v>19083.8</v>
      </c>
      <c r="I24" s="2">
        <v>19734.900000000001</v>
      </c>
      <c r="J24" s="2">
        <v>17217.2</v>
      </c>
      <c r="K24" s="2">
        <v>25482.5</v>
      </c>
      <c r="L24" s="2">
        <v>55410.400000000001</v>
      </c>
      <c r="M24" s="2">
        <v>10193</v>
      </c>
      <c r="N24" s="2">
        <v>5096.5</v>
      </c>
      <c r="O24" s="2"/>
      <c r="P24" s="22">
        <f t="shared" si="2"/>
        <v>903764.65000000014</v>
      </c>
    </row>
    <row r="25" spans="1:16" ht="13.5" thickTop="1" x14ac:dyDescent="0.2">
      <c r="A25" s="35"/>
      <c r="B25" s="4" t="s">
        <v>8</v>
      </c>
      <c r="C25" s="3">
        <f t="shared" ref="C25:P25" si="3">SUM(C16:C24)</f>
        <v>162969.13</v>
      </c>
      <c r="D25" s="3">
        <f t="shared" si="3"/>
        <v>449656.4</v>
      </c>
      <c r="E25" s="3">
        <f t="shared" si="3"/>
        <v>127824.54000000001</v>
      </c>
      <c r="F25" s="3">
        <f t="shared" si="3"/>
        <v>114996.13</v>
      </c>
      <c r="G25" s="3">
        <f t="shared" si="3"/>
        <v>474068.76</v>
      </c>
      <c r="H25" s="3">
        <f t="shared" si="3"/>
        <v>116945.61</v>
      </c>
      <c r="I25" s="3">
        <f t="shared" si="3"/>
        <v>127012.84</v>
      </c>
      <c r="J25" s="3">
        <f t="shared" si="3"/>
        <v>162205.22</v>
      </c>
      <c r="K25" s="3">
        <f t="shared" si="3"/>
        <v>174202.72</v>
      </c>
      <c r="L25" s="3">
        <f t="shared" si="3"/>
        <v>152242.34</v>
      </c>
      <c r="M25" s="3">
        <f t="shared" si="3"/>
        <v>155796.96</v>
      </c>
      <c r="N25" s="3">
        <f t="shared" si="3"/>
        <v>200353.75</v>
      </c>
      <c r="O25" s="3">
        <f t="shared" si="3"/>
        <v>0</v>
      </c>
      <c r="P25" s="3">
        <f t="shared" si="3"/>
        <v>2418274.4000000004</v>
      </c>
    </row>
    <row r="27" spans="1:16" x14ac:dyDescent="0.2">
      <c r="A27" s="35"/>
      <c r="B27" s="20"/>
      <c r="C27" s="18">
        <v>43282</v>
      </c>
      <c r="D27" s="18">
        <v>43313</v>
      </c>
      <c r="E27" s="18">
        <v>43344</v>
      </c>
      <c r="F27" s="18">
        <v>43374</v>
      </c>
      <c r="G27" s="18">
        <v>43405</v>
      </c>
      <c r="H27" s="18">
        <v>43435</v>
      </c>
      <c r="I27" s="18">
        <v>43466</v>
      </c>
      <c r="J27" s="18">
        <v>43497</v>
      </c>
      <c r="K27" s="18">
        <v>43525</v>
      </c>
      <c r="L27" s="18">
        <v>43556</v>
      </c>
      <c r="M27" s="18">
        <v>43586</v>
      </c>
      <c r="N27" s="18">
        <v>43617</v>
      </c>
      <c r="O27" s="18" t="s">
        <v>18</v>
      </c>
      <c r="P27" s="19" t="s">
        <v>7</v>
      </c>
    </row>
    <row r="28" spans="1:16" x14ac:dyDescent="0.2">
      <c r="A28" s="35"/>
      <c r="B28" s="10" t="s">
        <v>17</v>
      </c>
      <c r="C28" s="11">
        <v>5361.7</v>
      </c>
      <c r="D28" s="11">
        <v>6128.67</v>
      </c>
      <c r="E28" s="11">
        <v>14323.43</v>
      </c>
      <c r="F28" s="11"/>
      <c r="G28" s="11"/>
      <c r="H28" s="11">
        <v>9580.8700000000008</v>
      </c>
      <c r="I28" s="11">
        <v>2061.33</v>
      </c>
      <c r="J28" s="11">
        <v>2417.33</v>
      </c>
      <c r="K28" s="11">
        <v>3188.03</v>
      </c>
      <c r="L28" s="11"/>
      <c r="M28" s="11">
        <v>5684.07</v>
      </c>
      <c r="N28" s="11"/>
      <c r="O28" s="11"/>
      <c r="P28" s="11">
        <f>SUM(C28:O28)</f>
        <v>48745.43</v>
      </c>
    </row>
    <row r="29" spans="1:16" x14ac:dyDescent="0.2">
      <c r="A29" s="35"/>
      <c r="B29" s="6" t="s">
        <v>19</v>
      </c>
      <c r="C29" s="12"/>
      <c r="D29" s="12"/>
      <c r="E29" s="12">
        <v>-1880.85</v>
      </c>
      <c r="F29" s="12"/>
      <c r="G29" s="12"/>
      <c r="H29" s="12">
        <v>-2158.79</v>
      </c>
      <c r="I29" s="12"/>
      <c r="J29" s="12"/>
      <c r="K29" s="12">
        <v>-2067.92</v>
      </c>
      <c r="L29" s="12"/>
      <c r="M29" s="12"/>
      <c r="N29" s="12">
        <v>-2355.7399999999998</v>
      </c>
      <c r="O29" s="12"/>
      <c r="P29" s="12">
        <f>SUM(C29:O29)</f>
        <v>-8463.2999999999993</v>
      </c>
    </row>
    <row r="30" spans="1:16" x14ac:dyDescent="0.2">
      <c r="A30" s="34">
        <v>3245110</v>
      </c>
      <c r="B30" s="6" t="s">
        <v>0</v>
      </c>
      <c r="C30" s="12">
        <v>91737</v>
      </c>
      <c r="D30" s="12">
        <v>127412.5</v>
      </c>
      <c r="E30" s="12">
        <v>35675.5</v>
      </c>
      <c r="F30" s="12">
        <v>138894.9</v>
      </c>
      <c r="G30" s="12">
        <v>172864.4</v>
      </c>
      <c r="H30" s="12">
        <v>127078.25</v>
      </c>
      <c r="I30" s="12">
        <v>122270.3</v>
      </c>
      <c r="J30" s="12">
        <v>106004.5</v>
      </c>
      <c r="K30" s="12">
        <v>77704</v>
      </c>
      <c r="L30" s="12">
        <v>142702</v>
      </c>
      <c r="M30" s="12">
        <v>111471.9</v>
      </c>
      <c r="N30" s="12">
        <v>143958.5</v>
      </c>
      <c r="O30" s="12"/>
      <c r="P30" s="12">
        <f t="shared" ref="P30:P36" si="4">SUM(C30:O30)</f>
        <v>1397773.75</v>
      </c>
    </row>
    <row r="31" spans="1:16" x14ac:dyDescent="0.2">
      <c r="A31" s="34">
        <v>3245111</v>
      </c>
      <c r="B31" s="6" t="s">
        <v>9</v>
      </c>
      <c r="C31" s="12"/>
      <c r="D31" s="12"/>
      <c r="E31" s="12">
        <v>1940.5</v>
      </c>
      <c r="F31" s="12">
        <v>1940.5</v>
      </c>
      <c r="G31" s="12"/>
      <c r="H31" s="12"/>
      <c r="I31" s="12"/>
      <c r="J31" s="12"/>
      <c r="K31" s="12">
        <v>5096.5</v>
      </c>
      <c r="L31" s="12"/>
      <c r="M31" s="12"/>
      <c r="N31" s="12">
        <v>5096.5</v>
      </c>
      <c r="O31" s="12"/>
      <c r="P31" s="12">
        <f t="shared" si="4"/>
        <v>14074</v>
      </c>
    </row>
    <row r="32" spans="1:16" x14ac:dyDescent="0.2">
      <c r="A32" s="34">
        <v>3245112</v>
      </c>
      <c r="B32" s="6" t="s">
        <v>14</v>
      </c>
      <c r="C32" s="12"/>
      <c r="D32" s="12">
        <v>5096.5</v>
      </c>
      <c r="E32" s="12"/>
      <c r="F32" s="12">
        <v>5096.5</v>
      </c>
      <c r="G32" s="12">
        <v>5096.5</v>
      </c>
      <c r="H32" s="12">
        <v>5096.5</v>
      </c>
      <c r="I32" s="12">
        <v>10193</v>
      </c>
      <c r="J32" s="12">
        <v>127412.5</v>
      </c>
      <c r="K32" s="12">
        <v>25482.5</v>
      </c>
      <c r="L32" s="12">
        <v>10193</v>
      </c>
      <c r="M32" s="12">
        <v>10193</v>
      </c>
      <c r="N32" s="12">
        <v>50965</v>
      </c>
      <c r="O32" s="12"/>
      <c r="P32" s="12">
        <f t="shared" si="4"/>
        <v>254825</v>
      </c>
    </row>
    <row r="33" spans="1:16" x14ac:dyDescent="0.2">
      <c r="A33" s="34">
        <v>3245113</v>
      </c>
      <c r="B33" s="6" t="s">
        <v>10</v>
      </c>
      <c r="C33" s="12"/>
      <c r="D33" s="12"/>
      <c r="E33" s="12"/>
      <c r="F33" s="12">
        <v>10193</v>
      </c>
      <c r="G33" s="12"/>
      <c r="H33" s="12"/>
      <c r="I33" s="12"/>
      <c r="J33" s="12"/>
      <c r="K33" s="12"/>
      <c r="L33" s="12"/>
      <c r="M33" s="12"/>
      <c r="N33" s="12"/>
      <c r="O33" s="12"/>
      <c r="P33" s="12">
        <f t="shared" si="4"/>
        <v>10193</v>
      </c>
    </row>
    <row r="34" spans="1:16" x14ac:dyDescent="0.2">
      <c r="A34" s="34">
        <v>3245122</v>
      </c>
      <c r="B34" s="6" t="s">
        <v>15</v>
      </c>
      <c r="C34" s="12">
        <v>40772</v>
      </c>
      <c r="D34" s="12">
        <v>15289.5</v>
      </c>
      <c r="E34" s="12">
        <v>10193</v>
      </c>
      <c r="F34" s="12">
        <v>40772</v>
      </c>
      <c r="G34" s="12">
        <v>50965</v>
      </c>
      <c r="H34" s="12">
        <v>5096.5</v>
      </c>
      <c r="I34" s="12">
        <v>16739.5</v>
      </c>
      <c r="J34" s="12"/>
      <c r="K34" s="12">
        <v>132509</v>
      </c>
      <c r="L34" s="12">
        <v>62608</v>
      </c>
      <c r="M34" s="12">
        <v>11643</v>
      </c>
      <c r="N34" s="12">
        <v>3881</v>
      </c>
      <c r="O34" s="12"/>
      <c r="P34" s="12">
        <f t="shared" si="4"/>
        <v>390468.5</v>
      </c>
    </row>
    <row r="35" spans="1:16" x14ac:dyDescent="0.2">
      <c r="A35" s="36">
        <v>3245123</v>
      </c>
      <c r="B35" s="6" t="s">
        <v>13</v>
      </c>
      <c r="C35" s="12"/>
      <c r="D35" s="12">
        <v>-7890.75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f t="shared" si="4"/>
        <v>-7890.75</v>
      </c>
    </row>
    <row r="36" spans="1:16" ht="13.5" thickBot="1" x14ac:dyDescent="0.25">
      <c r="A36" s="34">
        <v>3245124</v>
      </c>
      <c r="B36" s="7" t="s">
        <v>16</v>
      </c>
      <c r="C36" s="2">
        <v>35675.5</v>
      </c>
      <c r="D36" s="2">
        <v>107026.5</v>
      </c>
      <c r="E36" s="2">
        <v>107026.5</v>
      </c>
      <c r="F36" s="2">
        <v>29927.9</v>
      </c>
      <c r="G36" s="2">
        <v>30579</v>
      </c>
      <c r="H36" s="2">
        <v>30579</v>
      </c>
      <c r="I36" s="2">
        <v>14074</v>
      </c>
      <c r="J36" s="2">
        <v>29927.9</v>
      </c>
      <c r="K36" s="2">
        <v>45868.5</v>
      </c>
      <c r="L36" s="2">
        <v>18445.5</v>
      </c>
      <c r="M36" s="2">
        <v>45868.5</v>
      </c>
      <c r="N36" s="2">
        <v>10193</v>
      </c>
      <c r="O36" s="2"/>
      <c r="P36" s="22">
        <f t="shared" si="4"/>
        <v>505191.80000000005</v>
      </c>
    </row>
    <row r="37" spans="1:16" ht="13.5" thickTop="1" x14ac:dyDescent="0.2">
      <c r="A37" s="35"/>
      <c r="B37" s="4" t="s">
        <v>8</v>
      </c>
      <c r="C37" s="3">
        <f t="shared" ref="C37:P37" si="5">SUM(C28:C36)</f>
        <v>173546.2</v>
      </c>
      <c r="D37" s="3">
        <f t="shared" si="5"/>
        <v>253062.92</v>
      </c>
      <c r="E37" s="3">
        <f t="shared" si="5"/>
        <v>167278.08000000002</v>
      </c>
      <c r="F37" s="3">
        <f t="shared" si="5"/>
        <v>226824.8</v>
      </c>
      <c r="G37" s="3">
        <f t="shared" si="5"/>
        <v>259504.9</v>
      </c>
      <c r="H37" s="3">
        <f t="shared" si="5"/>
        <v>175272.33</v>
      </c>
      <c r="I37" s="3">
        <f t="shared" si="5"/>
        <v>165338.13</v>
      </c>
      <c r="J37" s="3">
        <f t="shared" si="5"/>
        <v>265762.23000000004</v>
      </c>
      <c r="K37" s="3">
        <f t="shared" si="5"/>
        <v>287780.61</v>
      </c>
      <c r="L37" s="3">
        <f t="shared" si="5"/>
        <v>233948.5</v>
      </c>
      <c r="M37" s="3">
        <f t="shared" si="5"/>
        <v>184860.47</v>
      </c>
      <c r="N37" s="3">
        <f t="shared" si="5"/>
        <v>211738.26</v>
      </c>
      <c r="O37" s="3">
        <f t="shared" si="5"/>
        <v>0</v>
      </c>
      <c r="P37" s="3">
        <f t="shared" si="5"/>
        <v>2604917.4299999997</v>
      </c>
    </row>
    <row r="39" spans="1:16" x14ac:dyDescent="0.2">
      <c r="A39" s="35"/>
      <c r="B39" s="20"/>
      <c r="C39" s="18">
        <v>43647</v>
      </c>
      <c r="D39" s="18">
        <v>43678</v>
      </c>
      <c r="E39" s="18">
        <v>43709</v>
      </c>
      <c r="F39" s="18">
        <v>43739</v>
      </c>
      <c r="G39" s="18">
        <v>43770</v>
      </c>
      <c r="H39" s="18">
        <v>43800</v>
      </c>
      <c r="I39" s="18">
        <v>43831</v>
      </c>
      <c r="J39" s="18">
        <v>43862</v>
      </c>
      <c r="K39" s="18">
        <v>43891</v>
      </c>
      <c r="L39" s="18">
        <v>43922</v>
      </c>
      <c r="M39" s="18">
        <v>43952</v>
      </c>
      <c r="N39" s="18">
        <v>43983</v>
      </c>
      <c r="O39" s="18" t="s">
        <v>18</v>
      </c>
      <c r="P39" s="19" t="s">
        <v>7</v>
      </c>
    </row>
    <row r="40" spans="1:16" x14ac:dyDescent="0.2">
      <c r="A40" s="35"/>
      <c r="B40" s="10" t="s">
        <v>17</v>
      </c>
      <c r="C40" s="11">
        <v>3148.41</v>
      </c>
      <c r="D40" s="11"/>
      <c r="E40" s="11">
        <v>5626.06</v>
      </c>
      <c r="F40" s="11"/>
      <c r="G40" s="11"/>
      <c r="H40" s="11">
        <v>3640.48</v>
      </c>
      <c r="I40" s="11"/>
      <c r="J40" s="11">
        <v>2720.32</v>
      </c>
      <c r="K40" s="11">
        <v>2481.19</v>
      </c>
      <c r="L40" s="11">
        <v>1692.77</v>
      </c>
      <c r="M40" s="11"/>
      <c r="N40" s="11">
        <v>4939.4399999999996</v>
      </c>
      <c r="O40" s="11"/>
      <c r="P40" s="11">
        <f>SUM(C40:O40)</f>
        <v>24248.67</v>
      </c>
    </row>
    <row r="41" spans="1:16" x14ac:dyDescent="0.2">
      <c r="A41" s="35"/>
      <c r="B41" s="6" t="s">
        <v>19</v>
      </c>
      <c r="C41" s="12"/>
      <c r="D41" s="12"/>
      <c r="E41" s="12">
        <v>-935.55</v>
      </c>
      <c r="F41" s="12"/>
      <c r="G41" s="12"/>
      <c r="H41" s="12"/>
      <c r="I41" s="12"/>
      <c r="J41" s="12"/>
      <c r="K41" s="12">
        <v>-1610.64</v>
      </c>
      <c r="L41" s="12"/>
      <c r="M41" s="12"/>
      <c r="N41" s="12">
        <v>-669.6</v>
      </c>
      <c r="O41" s="12"/>
      <c r="P41" s="12">
        <f>SUM(C41:O41)</f>
        <v>-3215.79</v>
      </c>
    </row>
    <row r="42" spans="1:16" x14ac:dyDescent="0.2">
      <c r="A42" s="34">
        <v>3245110</v>
      </c>
      <c r="B42" s="6" t="s">
        <v>0</v>
      </c>
      <c r="C42" s="12">
        <v>179634</v>
      </c>
      <c r="D42" s="12">
        <v>159441.5</v>
      </c>
      <c r="E42" s="12">
        <v>133765.5</v>
      </c>
      <c r="F42" s="12">
        <v>142702</v>
      </c>
      <c r="G42" s="12">
        <v>153044.54</v>
      </c>
      <c r="H42" s="12">
        <v>193667</v>
      </c>
      <c r="I42" s="12">
        <v>132509</v>
      </c>
      <c r="J42" s="12">
        <v>419787.5</v>
      </c>
      <c r="K42" s="12">
        <v>126761.4</v>
      </c>
      <c r="L42" s="12">
        <f>143958.5+5096.5</f>
        <v>149055</v>
      </c>
      <c r="M42" s="12">
        <v>210213</v>
      </c>
      <c r="N42" s="12">
        <v>117219.5</v>
      </c>
      <c r="O42" s="12"/>
      <c r="P42" s="12">
        <f t="shared" ref="P42:P48" si="6">SUM(C42:O42)</f>
        <v>2117799.94</v>
      </c>
    </row>
    <row r="43" spans="1:16" x14ac:dyDescent="0.2">
      <c r="A43" s="34">
        <v>3245111</v>
      </c>
      <c r="B43" s="6" t="s">
        <v>9</v>
      </c>
      <c r="C43" s="12"/>
      <c r="D43" s="12"/>
      <c r="E43" s="12"/>
      <c r="F43" s="12">
        <v>5096.5</v>
      </c>
      <c r="G43" s="12"/>
      <c r="H43" s="12"/>
      <c r="I43" s="12"/>
      <c r="J43" s="12"/>
      <c r="K43" s="12"/>
      <c r="L43" s="12"/>
      <c r="M43" s="12"/>
      <c r="N43" s="12"/>
      <c r="O43" s="12"/>
      <c r="P43" s="12">
        <f t="shared" si="6"/>
        <v>5096.5</v>
      </c>
    </row>
    <row r="44" spans="1:16" x14ac:dyDescent="0.2">
      <c r="A44" s="34">
        <v>3245112</v>
      </c>
      <c r="B44" s="6" t="s">
        <v>14</v>
      </c>
      <c r="C44" s="12">
        <v>10193</v>
      </c>
      <c r="D44" s="12">
        <v>10193</v>
      </c>
      <c r="E44" s="12">
        <v>10193</v>
      </c>
      <c r="F44" s="12">
        <v>45868.5</v>
      </c>
      <c r="G44" s="12">
        <v>5096.5</v>
      </c>
      <c r="H44" s="12">
        <v>15289.5</v>
      </c>
      <c r="I44" s="12">
        <v>71351</v>
      </c>
      <c r="J44" s="12">
        <v>15289.5</v>
      </c>
      <c r="K44" s="12">
        <v>76447.5</v>
      </c>
      <c r="L44" s="12">
        <v>10193</v>
      </c>
      <c r="M44" s="12">
        <v>117219.5</v>
      </c>
      <c r="N44" s="12">
        <v>5096.5</v>
      </c>
      <c r="O44" s="12"/>
      <c r="P44" s="12">
        <f t="shared" si="6"/>
        <v>392430.5</v>
      </c>
    </row>
    <row r="45" spans="1:16" x14ac:dyDescent="0.2">
      <c r="A45" s="34">
        <v>3245113</v>
      </c>
      <c r="B45" s="6" t="s">
        <v>10</v>
      </c>
      <c r="C45" s="12"/>
      <c r="D45" s="12"/>
      <c r="E45" s="12"/>
      <c r="F45" s="12">
        <v>5096.5</v>
      </c>
      <c r="G45" s="12"/>
      <c r="H45" s="12"/>
      <c r="I45" s="12"/>
      <c r="J45" s="12"/>
      <c r="K45" s="12"/>
      <c r="L45" s="12">
        <v>5096.5</v>
      </c>
      <c r="M45" s="12"/>
      <c r="N45" s="12"/>
      <c r="O45" s="12"/>
      <c r="P45" s="12">
        <f t="shared" si="6"/>
        <v>10193</v>
      </c>
    </row>
    <row r="46" spans="1:16" x14ac:dyDescent="0.2">
      <c r="A46" s="34">
        <v>3245122</v>
      </c>
      <c r="B46" s="6" t="s">
        <v>15</v>
      </c>
      <c r="C46" s="12"/>
      <c r="D46" s="12">
        <v>11643</v>
      </c>
      <c r="E46" s="12">
        <v>5096.5</v>
      </c>
      <c r="F46" s="12"/>
      <c r="G46" s="12">
        <v>15524</v>
      </c>
      <c r="H46" s="12"/>
      <c r="I46" s="12">
        <v>37125.5</v>
      </c>
      <c r="J46" s="12">
        <v>10193</v>
      </c>
      <c r="K46" s="12">
        <v>16739.5</v>
      </c>
      <c r="L46" s="12"/>
      <c r="M46" s="12">
        <v>93187</v>
      </c>
      <c r="N46" s="12">
        <v>10193</v>
      </c>
      <c r="O46" s="12"/>
      <c r="P46" s="12">
        <f t="shared" si="6"/>
        <v>199701.5</v>
      </c>
    </row>
    <row r="47" spans="1:16" x14ac:dyDescent="0.2">
      <c r="A47" s="36">
        <v>3245123</v>
      </c>
      <c r="B47" s="78" t="s">
        <v>45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>
        <f t="shared" si="6"/>
        <v>0</v>
      </c>
    </row>
    <row r="48" spans="1:16" ht="13.5" thickBot="1" x14ac:dyDescent="0.25">
      <c r="A48" s="34">
        <v>3245124</v>
      </c>
      <c r="B48" s="7" t="s">
        <v>16</v>
      </c>
      <c r="C48" s="2">
        <v>30579</v>
      </c>
      <c r="D48" s="2">
        <v>25482.5</v>
      </c>
      <c r="E48" s="2">
        <v>40772</v>
      </c>
      <c r="F48" s="2">
        <v>10193</v>
      </c>
      <c r="G48" s="2">
        <v>20386</v>
      </c>
      <c r="H48" s="2">
        <v>56061.5</v>
      </c>
      <c r="I48" s="2">
        <v>100714.5</v>
      </c>
      <c r="J48" s="2">
        <v>56061.5</v>
      </c>
      <c r="K48" s="2">
        <v>20386</v>
      </c>
      <c r="L48" s="2">
        <v>5096.5</v>
      </c>
      <c r="M48" s="2">
        <v>62608</v>
      </c>
      <c r="N48" s="2">
        <v>20386</v>
      </c>
      <c r="O48" s="2"/>
      <c r="P48" s="22">
        <f t="shared" si="6"/>
        <v>448726.5</v>
      </c>
    </row>
    <row r="49" spans="1:16" ht="13.5" thickTop="1" x14ac:dyDescent="0.2">
      <c r="A49" s="35"/>
      <c r="B49" s="4" t="s">
        <v>8</v>
      </c>
      <c r="C49" s="3">
        <f t="shared" ref="C49:P49" si="7">SUM(C40:C48)</f>
        <v>223554.41</v>
      </c>
      <c r="D49" s="3">
        <f t="shared" si="7"/>
        <v>206760</v>
      </c>
      <c r="E49" s="3">
        <f t="shared" si="7"/>
        <v>194517.51</v>
      </c>
      <c r="F49" s="3">
        <f t="shared" si="7"/>
        <v>208956.5</v>
      </c>
      <c r="G49" s="3">
        <f t="shared" si="7"/>
        <v>194051.04</v>
      </c>
      <c r="H49" s="3">
        <f t="shared" si="7"/>
        <v>268658.48</v>
      </c>
      <c r="I49" s="3">
        <f t="shared" si="7"/>
        <v>341700</v>
      </c>
      <c r="J49" s="3">
        <f t="shared" si="7"/>
        <v>504051.82</v>
      </c>
      <c r="K49" s="3">
        <f t="shared" si="7"/>
        <v>241204.95</v>
      </c>
      <c r="L49" s="3">
        <f t="shared" si="7"/>
        <v>171133.77</v>
      </c>
      <c r="M49" s="3">
        <f t="shared" si="7"/>
        <v>483227.5</v>
      </c>
      <c r="N49" s="3">
        <f t="shared" si="7"/>
        <v>157164.84</v>
      </c>
      <c r="O49" s="3">
        <f t="shared" si="7"/>
        <v>0</v>
      </c>
      <c r="P49" s="3">
        <f t="shared" si="7"/>
        <v>3194980.82</v>
      </c>
    </row>
    <row r="51" spans="1:16" x14ac:dyDescent="0.2">
      <c r="A51" s="35"/>
      <c r="B51" s="20"/>
      <c r="C51" s="18">
        <v>44013</v>
      </c>
      <c r="D51" s="18">
        <v>44044</v>
      </c>
      <c r="E51" s="18">
        <v>44075</v>
      </c>
      <c r="F51" s="18">
        <v>44105</v>
      </c>
      <c r="G51" s="18">
        <v>44136</v>
      </c>
      <c r="H51" s="18">
        <v>44166</v>
      </c>
      <c r="I51" s="18">
        <v>44197</v>
      </c>
      <c r="J51" s="18">
        <v>44228</v>
      </c>
      <c r="K51" s="18">
        <v>44256</v>
      </c>
      <c r="L51" s="18">
        <v>44287</v>
      </c>
      <c r="M51" s="18">
        <v>44317</v>
      </c>
      <c r="N51" s="18">
        <v>44348</v>
      </c>
      <c r="O51" s="18" t="s">
        <v>18</v>
      </c>
      <c r="P51" s="19" t="s">
        <v>7</v>
      </c>
    </row>
    <row r="52" spans="1:16" x14ac:dyDescent="0.2">
      <c r="A52" s="35"/>
      <c r="B52" s="10" t="s">
        <v>17</v>
      </c>
      <c r="C52" s="11">
        <v>2604.83</v>
      </c>
      <c r="D52" s="11">
        <v>3490.14</v>
      </c>
      <c r="E52" s="11">
        <f>13627.26</f>
        <v>13627.26</v>
      </c>
      <c r="F52" s="11"/>
      <c r="G52" s="11"/>
      <c r="H52" s="11">
        <v>2813.53</v>
      </c>
      <c r="I52" s="11"/>
      <c r="J52" s="11">
        <v>2115.02</v>
      </c>
      <c r="K52" s="11">
        <v>1276.1400000000001</v>
      </c>
      <c r="L52" s="11"/>
      <c r="M52" s="11">
        <v>913.78</v>
      </c>
      <c r="N52" s="11">
        <v>731.86</v>
      </c>
      <c r="O52" s="11"/>
      <c r="P52" s="11">
        <f>SUM(C52:O52)</f>
        <v>27572.559999999998</v>
      </c>
    </row>
    <row r="53" spans="1:16" x14ac:dyDescent="0.2">
      <c r="A53" s="35"/>
      <c r="B53" s="6" t="s">
        <v>19</v>
      </c>
      <c r="C53" s="12"/>
      <c r="D53" s="12"/>
      <c r="E53" s="12">
        <v>-648.96</v>
      </c>
      <c r="F53" s="12"/>
      <c r="G53" s="12"/>
      <c r="H53" s="12"/>
      <c r="I53" s="12">
        <v>-1030.92</v>
      </c>
      <c r="J53" s="12"/>
      <c r="K53" s="12">
        <v>-962.5</v>
      </c>
      <c r="L53" s="12"/>
      <c r="M53" s="12"/>
      <c r="N53" s="12"/>
      <c r="O53" s="12"/>
      <c r="P53" s="12">
        <f>SUM(C53:O53)</f>
        <v>-2642.38</v>
      </c>
    </row>
    <row r="54" spans="1:16" x14ac:dyDescent="0.2">
      <c r="A54" s="34">
        <v>3245110</v>
      </c>
      <c r="B54" s="6" t="s">
        <v>0</v>
      </c>
      <c r="C54" s="12">
        <v>104595.5</v>
      </c>
      <c r="D54" s="12">
        <v>203860</v>
      </c>
      <c r="E54" s="12">
        <v>122316</v>
      </c>
      <c r="F54" s="12">
        <v>494360.5</v>
      </c>
      <c r="G54" s="12">
        <v>127412.5</v>
      </c>
      <c r="H54" s="12">
        <v>96833.5</v>
      </c>
      <c r="I54" s="12">
        <v>305790</v>
      </c>
      <c r="J54" s="12">
        <v>107026.5</v>
      </c>
      <c r="K54" s="12">
        <v>166928</v>
      </c>
      <c r="L54" s="12">
        <v>123572.5</v>
      </c>
      <c r="M54" s="12">
        <v>91737</v>
      </c>
      <c r="N54" s="12">
        <v>107026.5</v>
      </c>
      <c r="O54" s="12"/>
      <c r="P54" s="12">
        <f t="shared" ref="P54:P60" si="8">SUM(C54:O54)</f>
        <v>2051458.5</v>
      </c>
    </row>
    <row r="55" spans="1:16" x14ac:dyDescent="0.2">
      <c r="A55" s="34">
        <v>3245111</v>
      </c>
      <c r="B55" s="6" t="s">
        <v>9</v>
      </c>
      <c r="C55" s="12"/>
      <c r="D55" s="12"/>
      <c r="E55" s="12"/>
      <c r="F55" s="12"/>
      <c r="G55" s="12"/>
      <c r="H55" s="12"/>
      <c r="I55" s="12">
        <v>5096.5</v>
      </c>
      <c r="J55" s="12"/>
      <c r="K55" s="12"/>
      <c r="L55" s="12"/>
      <c r="M55" s="12"/>
      <c r="N55" s="12"/>
      <c r="O55" s="12"/>
      <c r="P55" s="12">
        <f t="shared" si="8"/>
        <v>5096.5</v>
      </c>
    </row>
    <row r="56" spans="1:16" x14ac:dyDescent="0.2">
      <c r="A56" s="34">
        <v>3245112</v>
      </c>
      <c r="B56" s="6" t="s">
        <v>14</v>
      </c>
      <c r="C56" s="12">
        <v>45868.5</v>
      </c>
      <c r="D56" s="12">
        <v>112123</v>
      </c>
      <c r="E56" s="12">
        <v>25482.5</v>
      </c>
      <c r="F56" s="12">
        <v>234439</v>
      </c>
      <c r="G56" s="12">
        <v>56061.5</v>
      </c>
      <c r="H56" s="12"/>
      <c r="I56" s="12">
        <v>10193</v>
      </c>
      <c r="J56" s="12"/>
      <c r="K56" s="12">
        <v>71351</v>
      </c>
      <c r="L56" s="12">
        <v>56061.5</v>
      </c>
      <c r="M56" s="12">
        <v>483184.5</v>
      </c>
      <c r="N56" s="12"/>
      <c r="O56" s="12"/>
      <c r="P56" s="12">
        <f t="shared" si="8"/>
        <v>1094764.5</v>
      </c>
    </row>
    <row r="57" spans="1:16" x14ac:dyDescent="0.2">
      <c r="A57" s="34">
        <v>3245113</v>
      </c>
      <c r="B57" s="6" t="s">
        <v>10</v>
      </c>
      <c r="C57" s="12"/>
      <c r="D57" s="12"/>
      <c r="E57" s="12"/>
      <c r="F57" s="12"/>
      <c r="G57" s="12"/>
      <c r="H57" s="12"/>
      <c r="I57" s="12">
        <v>10193</v>
      </c>
      <c r="J57" s="12"/>
      <c r="K57" s="12">
        <v>5096.5</v>
      </c>
      <c r="L57" s="12"/>
      <c r="M57" s="12"/>
      <c r="N57" s="12"/>
      <c r="O57" s="12"/>
      <c r="P57" s="12">
        <f t="shared" si="8"/>
        <v>15289.5</v>
      </c>
    </row>
    <row r="58" spans="1:16" x14ac:dyDescent="0.2">
      <c r="A58" s="34">
        <v>3245122</v>
      </c>
      <c r="B58" s="6" t="s">
        <v>15</v>
      </c>
      <c r="C58" s="12">
        <v>11643</v>
      </c>
      <c r="D58" s="12">
        <v>61158</v>
      </c>
      <c r="E58" s="12">
        <v>5096.5</v>
      </c>
      <c r="F58" s="12">
        <v>107026.5</v>
      </c>
      <c r="G58" s="12">
        <v>5096.5</v>
      </c>
      <c r="H58" s="12">
        <v>19405</v>
      </c>
      <c r="I58" s="12"/>
      <c r="J58" s="12"/>
      <c r="K58" s="12"/>
      <c r="L58" s="12">
        <v>5096.5</v>
      </c>
      <c r="M58" s="12">
        <v>252265</v>
      </c>
      <c r="N58" s="12"/>
      <c r="O58" s="12"/>
      <c r="P58" s="12">
        <f t="shared" si="8"/>
        <v>466787</v>
      </c>
    </row>
    <row r="59" spans="1:16" x14ac:dyDescent="0.2">
      <c r="A59" s="36">
        <v>3245123</v>
      </c>
      <c r="B59" s="78" t="s">
        <v>45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>
        <f t="shared" si="8"/>
        <v>0</v>
      </c>
    </row>
    <row r="60" spans="1:16" ht="13.5" thickBot="1" x14ac:dyDescent="0.25">
      <c r="A60" s="34">
        <v>3245124</v>
      </c>
      <c r="B60" s="7" t="s">
        <v>16</v>
      </c>
      <c r="C60" s="2">
        <v>15289.5</v>
      </c>
      <c r="D60" s="2">
        <v>107026.5</v>
      </c>
      <c r="E60" s="2">
        <v>24267</v>
      </c>
      <c r="F60" s="2">
        <v>15289.5</v>
      </c>
      <c r="G60" s="2">
        <v>142702</v>
      </c>
      <c r="H60" s="2">
        <v>50965</v>
      </c>
      <c r="I60" s="2">
        <v>37125.5</v>
      </c>
      <c r="J60" s="2">
        <v>76447.5</v>
      </c>
      <c r="K60" s="2">
        <v>66254.5</v>
      </c>
      <c r="L60" s="2">
        <v>66254.5</v>
      </c>
      <c r="M60" s="2">
        <v>35675.5</v>
      </c>
      <c r="N60" s="2">
        <v>226186.5</v>
      </c>
      <c r="O60" s="2"/>
      <c r="P60" s="22">
        <f t="shared" si="8"/>
        <v>863483.5</v>
      </c>
    </row>
    <row r="61" spans="1:16" ht="13.5" thickTop="1" x14ac:dyDescent="0.2">
      <c r="A61" s="35"/>
      <c r="B61" s="4" t="s">
        <v>8</v>
      </c>
      <c r="C61" s="3">
        <f t="shared" ref="C61:P61" si="9">SUM(C52:C60)</f>
        <v>180001.33000000002</v>
      </c>
      <c r="D61" s="3">
        <f t="shared" si="9"/>
        <v>487657.64</v>
      </c>
      <c r="E61" s="3">
        <f t="shared" si="9"/>
        <v>190140.3</v>
      </c>
      <c r="F61" s="3">
        <f t="shared" si="9"/>
        <v>851115.5</v>
      </c>
      <c r="G61" s="3">
        <f t="shared" si="9"/>
        <v>331272.5</v>
      </c>
      <c r="H61" s="3">
        <f t="shared" si="9"/>
        <v>170017.03</v>
      </c>
      <c r="I61" s="3">
        <f t="shared" si="9"/>
        <v>367367.08</v>
      </c>
      <c r="J61" s="3">
        <f t="shared" si="9"/>
        <v>185589.02000000002</v>
      </c>
      <c r="K61" s="3">
        <f t="shared" si="9"/>
        <v>309943.64</v>
      </c>
      <c r="L61" s="3">
        <f t="shared" si="9"/>
        <v>250985</v>
      </c>
      <c r="M61" s="3">
        <f t="shared" si="9"/>
        <v>863775.78</v>
      </c>
      <c r="N61" s="3">
        <f t="shared" si="9"/>
        <v>333944.86</v>
      </c>
      <c r="O61" s="3">
        <f t="shared" si="9"/>
        <v>0</v>
      </c>
      <c r="P61" s="3">
        <f t="shared" si="9"/>
        <v>4521809.68</v>
      </c>
    </row>
    <row r="63" spans="1:16" x14ac:dyDescent="0.2">
      <c r="A63" s="35"/>
      <c r="B63" s="20"/>
      <c r="C63" s="18">
        <v>44378</v>
      </c>
      <c r="D63" s="18">
        <v>44409</v>
      </c>
      <c r="E63" s="18">
        <v>44440</v>
      </c>
      <c r="F63" s="18">
        <v>44470</v>
      </c>
      <c r="G63" s="18">
        <v>44501</v>
      </c>
      <c r="H63" s="18">
        <v>44531</v>
      </c>
      <c r="I63" s="18">
        <v>44562</v>
      </c>
      <c r="J63" s="18">
        <v>44593</v>
      </c>
      <c r="K63" s="18">
        <v>44621</v>
      </c>
      <c r="L63" s="18">
        <v>44652</v>
      </c>
      <c r="M63" s="18">
        <v>44682</v>
      </c>
      <c r="N63" s="18">
        <v>44713</v>
      </c>
      <c r="O63" s="18" t="s">
        <v>18</v>
      </c>
      <c r="P63" s="19" t="s">
        <v>7</v>
      </c>
    </row>
    <row r="64" spans="1:16" x14ac:dyDescent="0.2">
      <c r="A64" s="35"/>
      <c r="B64" s="10" t="s">
        <v>17</v>
      </c>
      <c r="C64" s="11">
        <v>556.1</v>
      </c>
      <c r="D64" s="11">
        <v>902.86</v>
      </c>
      <c r="E64" s="11">
        <v>10644.66</v>
      </c>
      <c r="F64" s="11"/>
      <c r="G64" s="11">
        <v>435.38</v>
      </c>
      <c r="H64" s="11">
        <v>496.51</v>
      </c>
      <c r="I64" s="11">
        <v>310.25</v>
      </c>
      <c r="J64" s="11"/>
      <c r="K64" s="11">
        <v>426.63</v>
      </c>
      <c r="L64" s="11"/>
      <c r="M64" s="11">
        <v>2169.15</v>
      </c>
      <c r="N64" s="11">
        <v>1582.52</v>
      </c>
      <c r="O64" s="11"/>
      <c r="P64" s="11">
        <f>SUM(C64:O64)</f>
        <v>17524.059999999998</v>
      </c>
    </row>
    <row r="65" spans="1:16" x14ac:dyDescent="0.2">
      <c r="A65" s="35"/>
      <c r="B65" s="6" t="s">
        <v>19</v>
      </c>
      <c r="C65" s="12">
        <v>-492.84</v>
      </c>
      <c r="D65" s="12"/>
      <c r="E65" s="12">
        <v>-326.33999999999997</v>
      </c>
      <c r="F65" s="12"/>
      <c r="G65" s="12"/>
      <c r="H65" s="12"/>
      <c r="I65" s="12">
        <v>-932.94</v>
      </c>
      <c r="J65" s="12"/>
      <c r="K65" s="12"/>
      <c r="L65" s="12">
        <v>-1038.8</v>
      </c>
      <c r="M65" s="12"/>
      <c r="N65" s="12"/>
      <c r="O65" s="12"/>
      <c r="P65" s="12">
        <f>SUM(C65:O65)</f>
        <v>-2790.92</v>
      </c>
    </row>
    <row r="66" spans="1:16" x14ac:dyDescent="0.2">
      <c r="A66" s="34">
        <v>3245110</v>
      </c>
      <c r="B66" s="6" t="s">
        <v>0</v>
      </c>
      <c r="C66" s="12">
        <v>107026.5</v>
      </c>
      <c r="D66" s="12">
        <v>81544</v>
      </c>
      <c r="E66" s="12">
        <v>143958.5</v>
      </c>
      <c r="F66" s="12">
        <v>346562</v>
      </c>
      <c r="G66" s="12">
        <v>138210.9</v>
      </c>
      <c r="H66" s="12">
        <v>180890.5</v>
      </c>
      <c r="I66" s="12">
        <v>188570.5</v>
      </c>
      <c r="J66" s="12">
        <v>337625.5</v>
      </c>
      <c r="K66" s="12">
        <v>81544</v>
      </c>
      <c r="L66" s="12">
        <v>75191</v>
      </c>
      <c r="M66" s="12">
        <v>81544</v>
      </c>
      <c r="N66" s="12">
        <v>71351</v>
      </c>
      <c r="O66" s="12"/>
      <c r="P66" s="12">
        <f t="shared" ref="P66:P72" si="10">SUM(C66:O66)</f>
        <v>1834018.4</v>
      </c>
    </row>
    <row r="67" spans="1:16" x14ac:dyDescent="0.2">
      <c r="A67" s="34">
        <v>3245111</v>
      </c>
      <c r="B67" s="6" t="s">
        <v>9</v>
      </c>
      <c r="C67" s="12">
        <v>1940.5</v>
      </c>
      <c r="D67" s="12"/>
      <c r="E67" s="12"/>
      <c r="F67" s="12"/>
      <c r="G67" s="12"/>
      <c r="H67" s="12"/>
      <c r="I67" s="12">
        <v>5096.5</v>
      </c>
      <c r="J67" s="12">
        <v>5096.5</v>
      </c>
      <c r="K67" s="12"/>
      <c r="L67" s="12"/>
      <c r="M67" s="12"/>
      <c r="N67" s="12">
        <v>7762</v>
      </c>
      <c r="O67" s="12"/>
      <c r="P67" s="12">
        <f t="shared" si="10"/>
        <v>19895.5</v>
      </c>
    </row>
    <row r="68" spans="1:16" x14ac:dyDescent="0.2">
      <c r="A68" s="34">
        <v>3245112</v>
      </c>
      <c r="B68" s="6" t="s">
        <v>14</v>
      </c>
      <c r="C68" s="12"/>
      <c r="D68" s="12"/>
      <c r="E68" s="12"/>
      <c r="F68" s="12">
        <v>112123</v>
      </c>
      <c r="G68" s="12">
        <v>71351</v>
      </c>
      <c r="H68" s="12">
        <v>96833.5</v>
      </c>
      <c r="I68" s="12">
        <v>141486.5</v>
      </c>
      <c r="J68" s="12">
        <v>61158</v>
      </c>
      <c r="K68" s="12">
        <v>845014.5</v>
      </c>
      <c r="L68" s="12"/>
      <c r="M68" s="12">
        <v>366948</v>
      </c>
      <c r="N68" s="12">
        <v>127412.5</v>
      </c>
      <c r="O68" s="12"/>
      <c r="P68" s="12">
        <f t="shared" si="10"/>
        <v>1822327</v>
      </c>
    </row>
    <row r="69" spans="1:16" x14ac:dyDescent="0.2">
      <c r="A69" s="34">
        <v>3245113</v>
      </c>
      <c r="B69" s="6" t="s">
        <v>10</v>
      </c>
      <c r="C69" s="12"/>
      <c r="D69" s="12"/>
      <c r="E69" s="12"/>
      <c r="F69" s="12"/>
      <c r="G69" s="12"/>
      <c r="H69" s="12">
        <v>10193</v>
      </c>
      <c r="I69" s="12">
        <v>5096.5</v>
      </c>
      <c r="J69" s="12"/>
      <c r="K69" s="12"/>
      <c r="L69" s="12"/>
      <c r="M69" s="12">
        <v>5096.5</v>
      </c>
      <c r="N69" s="12"/>
      <c r="O69" s="12"/>
      <c r="P69" s="12">
        <f t="shared" si="10"/>
        <v>20386</v>
      </c>
    </row>
    <row r="70" spans="1:16" x14ac:dyDescent="0.2">
      <c r="A70" s="34">
        <v>3245122</v>
      </c>
      <c r="B70" s="6" t="s">
        <v>15</v>
      </c>
      <c r="C70" s="12">
        <v>240622</v>
      </c>
      <c r="D70" s="12"/>
      <c r="E70" s="12"/>
      <c r="F70" s="12">
        <v>29598</v>
      </c>
      <c r="G70" s="12">
        <v>5096.5</v>
      </c>
      <c r="H70" s="12">
        <v>35675.5</v>
      </c>
      <c r="I70" s="12">
        <v>33244.5</v>
      </c>
      <c r="J70" s="12">
        <v>5096.5</v>
      </c>
      <c r="K70" s="12">
        <v>35675.5</v>
      </c>
      <c r="L70" s="12">
        <v>20386</v>
      </c>
      <c r="M70" s="12">
        <v>5096.5</v>
      </c>
      <c r="N70" s="12">
        <v>61158</v>
      </c>
      <c r="O70" s="12"/>
      <c r="P70" s="12">
        <f t="shared" si="10"/>
        <v>471649</v>
      </c>
    </row>
    <row r="71" spans="1:16" x14ac:dyDescent="0.2">
      <c r="A71" s="36">
        <v>3245123</v>
      </c>
      <c r="B71" s="78" t="s">
        <v>45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>
        <f t="shared" si="10"/>
        <v>0</v>
      </c>
    </row>
    <row r="72" spans="1:16" ht="13.5" thickBot="1" x14ac:dyDescent="0.25">
      <c r="A72" s="34">
        <v>3245124</v>
      </c>
      <c r="B72" s="7" t="s">
        <v>16</v>
      </c>
      <c r="C72" s="2">
        <v>40772</v>
      </c>
      <c r="D72" s="2">
        <v>45868.5</v>
      </c>
      <c r="E72" s="2">
        <v>71351</v>
      </c>
      <c r="F72" s="2">
        <v>71351</v>
      </c>
      <c r="G72" s="2">
        <v>10193</v>
      </c>
      <c r="H72" s="2">
        <v>10193</v>
      </c>
      <c r="I72" s="2">
        <v>10193</v>
      </c>
      <c r="J72" s="2">
        <v>15289.5</v>
      </c>
      <c r="K72" s="2">
        <v>25482.5</v>
      </c>
      <c r="L72" s="2">
        <v>35675.5</v>
      </c>
      <c r="M72" s="2">
        <v>20386</v>
      </c>
      <c r="N72" s="2">
        <v>5096.5</v>
      </c>
      <c r="O72" s="2"/>
      <c r="P72" s="22">
        <f t="shared" si="10"/>
        <v>361851.5</v>
      </c>
    </row>
    <row r="73" spans="1:16" ht="13.5" thickTop="1" x14ac:dyDescent="0.2">
      <c r="A73" s="35"/>
      <c r="B73" s="4" t="s">
        <v>8</v>
      </c>
      <c r="C73" s="3">
        <f t="shared" ref="C73:P73" si="11">SUM(C64:C72)</f>
        <v>390424.26</v>
      </c>
      <c r="D73" s="3">
        <f t="shared" si="11"/>
        <v>128315.36</v>
      </c>
      <c r="E73" s="3">
        <f t="shared" si="11"/>
        <v>225627.82</v>
      </c>
      <c r="F73" s="3">
        <f t="shared" si="11"/>
        <v>559634</v>
      </c>
      <c r="G73" s="3">
        <f t="shared" si="11"/>
        <v>225286.78</v>
      </c>
      <c r="H73" s="3">
        <f t="shared" si="11"/>
        <v>334282.01</v>
      </c>
      <c r="I73" s="3">
        <f t="shared" si="11"/>
        <v>383064.81</v>
      </c>
      <c r="J73" s="3">
        <f t="shared" si="11"/>
        <v>424266</v>
      </c>
      <c r="K73" s="3">
        <f t="shared" si="11"/>
        <v>988143.13</v>
      </c>
      <c r="L73" s="3">
        <f t="shared" si="11"/>
        <v>130213.7</v>
      </c>
      <c r="M73" s="3">
        <f t="shared" si="11"/>
        <v>481240.15</v>
      </c>
      <c r="N73" s="3">
        <f t="shared" si="11"/>
        <v>274362.52</v>
      </c>
      <c r="O73" s="3">
        <f t="shared" si="11"/>
        <v>0</v>
      </c>
      <c r="P73" s="3">
        <f t="shared" si="11"/>
        <v>4544860.54</v>
      </c>
    </row>
    <row r="75" spans="1:16" x14ac:dyDescent="0.2">
      <c r="A75" s="35"/>
      <c r="B75" s="20"/>
      <c r="C75" s="18">
        <v>44743</v>
      </c>
      <c r="D75" s="18">
        <v>44774</v>
      </c>
      <c r="E75" s="18">
        <v>44805</v>
      </c>
      <c r="F75" s="18">
        <v>44835</v>
      </c>
      <c r="G75" s="18">
        <v>44866</v>
      </c>
      <c r="H75" s="18">
        <v>44896</v>
      </c>
      <c r="I75" s="18">
        <v>44927</v>
      </c>
      <c r="J75" s="18">
        <v>44958</v>
      </c>
      <c r="K75" s="18">
        <v>44986</v>
      </c>
      <c r="L75" s="18">
        <v>45017</v>
      </c>
      <c r="M75" s="18">
        <v>45047</v>
      </c>
      <c r="N75" s="18">
        <v>45078</v>
      </c>
      <c r="O75" s="18" t="s">
        <v>18</v>
      </c>
      <c r="P75" s="19" t="s">
        <v>7</v>
      </c>
    </row>
    <row r="76" spans="1:16" x14ac:dyDescent="0.2">
      <c r="A76" s="35"/>
      <c r="B76" s="10" t="s">
        <v>17</v>
      </c>
      <c r="C76" s="11">
        <v>725.13</v>
      </c>
      <c r="D76" s="11">
        <v>1161.42</v>
      </c>
      <c r="E76" s="11">
        <v>5020.51</v>
      </c>
      <c r="F76" s="11"/>
      <c r="G76" s="11">
        <v>2232.4699999999998</v>
      </c>
      <c r="H76" s="11">
        <v>2814.71</v>
      </c>
      <c r="I76" s="11">
        <v>1150.99</v>
      </c>
      <c r="J76" s="11"/>
      <c r="K76" s="11">
        <v>5907.67</v>
      </c>
      <c r="L76" s="11">
        <v>3656.69</v>
      </c>
      <c r="M76" s="11">
        <v>4409.67</v>
      </c>
      <c r="N76" s="11">
        <v>3457.56</v>
      </c>
      <c r="O76" s="11"/>
      <c r="P76" s="11">
        <f>SUM(C76:O76)</f>
        <v>30536.820000000003</v>
      </c>
    </row>
    <row r="77" spans="1:16" x14ac:dyDescent="0.2">
      <c r="A77" s="35"/>
      <c r="B77" s="6" t="s">
        <v>19</v>
      </c>
      <c r="C77" s="12">
        <v>-817.29</v>
      </c>
      <c r="D77" s="12"/>
      <c r="E77" s="12">
        <v>-969.19</v>
      </c>
      <c r="F77" s="12"/>
      <c r="G77" s="12"/>
      <c r="H77" s="12">
        <v>-591.48</v>
      </c>
      <c r="I77" s="12"/>
      <c r="J77" s="12"/>
      <c r="K77" s="12"/>
      <c r="L77" s="12">
        <v>-737.8</v>
      </c>
      <c r="M77" s="12"/>
      <c r="N77" s="12"/>
      <c r="O77" s="12"/>
      <c r="P77" s="12">
        <f>SUM(C77:O77)</f>
        <v>-3115.76</v>
      </c>
    </row>
    <row r="78" spans="1:16" x14ac:dyDescent="0.2">
      <c r="A78" s="34">
        <v>3245110</v>
      </c>
      <c r="B78" s="6" t="s">
        <v>0</v>
      </c>
      <c r="C78" s="12">
        <v>95577</v>
      </c>
      <c r="D78" s="12">
        <v>132509</v>
      </c>
      <c r="E78" s="12">
        <f>86640.5+5096.5</f>
        <v>91737</v>
      </c>
      <c r="F78" s="12">
        <v>94994.5</v>
      </c>
      <c r="G78" s="12">
        <v>71585.5</v>
      </c>
      <c r="H78" s="12">
        <v>357568</v>
      </c>
      <c r="I78" s="12">
        <v>58574.5</v>
      </c>
      <c r="J78" s="12">
        <v>117217.5</v>
      </c>
      <c r="K78" s="12">
        <v>99346.5</v>
      </c>
      <c r="L78" s="12">
        <v>145215</v>
      </c>
      <c r="M78" s="12">
        <v>192340</v>
      </c>
      <c r="N78" s="12">
        <v>203860</v>
      </c>
      <c r="O78" s="12"/>
      <c r="P78" s="12">
        <f t="shared" ref="P78:P84" si="12">SUM(C78:O78)</f>
        <v>1660524.5</v>
      </c>
    </row>
    <row r="79" spans="1:16" x14ac:dyDescent="0.2">
      <c r="A79" s="34">
        <v>3245111</v>
      </c>
      <c r="B79" s="6" t="s">
        <v>9</v>
      </c>
      <c r="C79" s="12"/>
      <c r="D79" s="12">
        <v>5096.5</v>
      </c>
      <c r="E79" s="12"/>
      <c r="F79" s="12"/>
      <c r="G79" s="12"/>
      <c r="H79" s="12"/>
      <c r="I79" s="12">
        <v>5096.5</v>
      </c>
      <c r="J79" s="12"/>
      <c r="K79" s="12"/>
      <c r="L79" s="12"/>
      <c r="M79" s="12"/>
      <c r="N79" s="12"/>
      <c r="O79" s="12"/>
      <c r="P79" s="12">
        <f t="shared" si="12"/>
        <v>10193</v>
      </c>
    </row>
    <row r="80" spans="1:16" x14ac:dyDescent="0.2">
      <c r="A80" s="34">
        <v>3245112</v>
      </c>
      <c r="B80" s="6" t="s">
        <v>14</v>
      </c>
      <c r="C80" s="12"/>
      <c r="D80" s="12"/>
      <c r="E80" s="12"/>
      <c r="F80" s="12">
        <v>15289.5</v>
      </c>
      <c r="G80" s="12"/>
      <c r="H80" s="12"/>
      <c r="I80" s="12"/>
      <c r="J80" s="12"/>
      <c r="K80" s="12"/>
      <c r="L80" s="12">
        <v>39556.5</v>
      </c>
      <c r="M80" s="12">
        <v>566626</v>
      </c>
      <c r="N80" s="12"/>
      <c r="O80" s="12"/>
      <c r="P80" s="12">
        <f t="shared" si="12"/>
        <v>621472</v>
      </c>
    </row>
    <row r="81" spans="1:16" x14ac:dyDescent="0.2">
      <c r="A81" s="34">
        <v>3245113</v>
      </c>
      <c r="B81" s="6" t="s">
        <v>10</v>
      </c>
      <c r="C81" s="12"/>
      <c r="D81" s="12">
        <v>5096.5</v>
      </c>
      <c r="E81" s="12">
        <v>5096.5</v>
      </c>
      <c r="F81" s="12">
        <v>5096.5</v>
      </c>
      <c r="G81" s="12"/>
      <c r="H81" s="12"/>
      <c r="I81" s="12"/>
      <c r="J81" s="12"/>
      <c r="K81" s="12"/>
      <c r="L81" s="12">
        <v>5096.5</v>
      </c>
      <c r="M81" s="12"/>
      <c r="N81" s="12">
        <v>5096.5</v>
      </c>
      <c r="O81" s="12"/>
      <c r="P81" s="12">
        <f t="shared" si="12"/>
        <v>25482.5</v>
      </c>
    </row>
    <row r="82" spans="1:16" x14ac:dyDescent="0.2">
      <c r="A82" s="34">
        <v>3245122</v>
      </c>
      <c r="B82" s="6" t="s">
        <v>15</v>
      </c>
      <c r="C82" s="12">
        <v>76682</v>
      </c>
      <c r="D82" s="12">
        <v>25482.5</v>
      </c>
      <c r="E82" s="12">
        <v>51199.5</v>
      </c>
      <c r="F82" s="12">
        <v>10193</v>
      </c>
      <c r="G82" s="12">
        <v>40772</v>
      </c>
      <c r="H82" s="12">
        <v>203860</v>
      </c>
      <c r="I82" s="12">
        <v>334172.5</v>
      </c>
      <c r="J82" s="12">
        <v>168184.5</v>
      </c>
      <c r="K82" s="12">
        <v>15289.5</v>
      </c>
      <c r="L82" s="12">
        <v>25482.5</v>
      </c>
      <c r="M82" s="12">
        <v>15289.5</v>
      </c>
      <c r="N82" s="12">
        <v>627784</v>
      </c>
      <c r="O82" s="12"/>
      <c r="P82" s="12">
        <f t="shared" si="12"/>
        <v>1594391.5</v>
      </c>
    </row>
    <row r="83" spans="1:16" x14ac:dyDescent="0.2">
      <c r="A83" s="36">
        <v>3245123</v>
      </c>
      <c r="B83" s="78" t="s">
        <v>45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>
        <f t="shared" si="12"/>
        <v>0</v>
      </c>
    </row>
    <row r="84" spans="1:16" ht="13.5" thickBot="1" x14ac:dyDescent="0.25">
      <c r="A84" s="34">
        <v>3245124</v>
      </c>
      <c r="B84" s="7" t="s">
        <v>16</v>
      </c>
      <c r="C84" s="2">
        <v>30579</v>
      </c>
      <c r="D84" s="2">
        <v>382237.5</v>
      </c>
      <c r="E84" s="2">
        <v>173472.5</v>
      </c>
      <c r="F84" s="2">
        <v>50965</v>
      </c>
      <c r="G84" s="2">
        <v>45868.5</v>
      </c>
      <c r="H84" s="2">
        <v>35675.5</v>
      </c>
      <c r="I84" s="2">
        <v>35675.5</v>
      </c>
      <c r="J84" s="2">
        <v>15289.5</v>
      </c>
      <c r="K84" s="2">
        <v>89306</v>
      </c>
      <c r="L84" s="2">
        <v>35675.5</v>
      </c>
      <c r="M84" s="2">
        <v>127412.5</v>
      </c>
      <c r="N84" s="2">
        <v>141637</v>
      </c>
      <c r="O84" s="2"/>
      <c r="P84" s="22">
        <f t="shared" si="12"/>
        <v>1163794</v>
      </c>
    </row>
    <row r="85" spans="1:16" ht="13.5" thickTop="1" x14ac:dyDescent="0.2">
      <c r="A85" s="35"/>
      <c r="B85" s="4" t="s">
        <v>8</v>
      </c>
      <c r="C85" s="3">
        <f t="shared" ref="C85:P85" si="13">SUM(C76:C84)</f>
        <v>202745.84</v>
      </c>
      <c r="D85" s="3">
        <f t="shared" si="13"/>
        <v>551583.42000000004</v>
      </c>
      <c r="E85" s="3">
        <f t="shared" si="13"/>
        <v>325556.82</v>
      </c>
      <c r="F85" s="3">
        <f t="shared" si="13"/>
        <v>176538.5</v>
      </c>
      <c r="G85" s="3">
        <f t="shared" si="13"/>
        <v>160458.47</v>
      </c>
      <c r="H85" s="3">
        <f t="shared" si="13"/>
        <v>599326.73</v>
      </c>
      <c r="I85" s="3">
        <f t="shared" si="13"/>
        <v>434669.99</v>
      </c>
      <c r="J85" s="3">
        <f t="shared" si="13"/>
        <v>300691.5</v>
      </c>
      <c r="K85" s="3">
        <f t="shared" si="13"/>
        <v>209849.66999999998</v>
      </c>
      <c r="L85" s="3">
        <f t="shared" si="13"/>
        <v>253944.89</v>
      </c>
      <c r="M85" s="3">
        <f t="shared" si="13"/>
        <v>906077.67</v>
      </c>
      <c r="N85" s="3">
        <f t="shared" si="13"/>
        <v>981835.06</v>
      </c>
      <c r="O85" s="3">
        <f t="shared" si="13"/>
        <v>0</v>
      </c>
      <c r="P85" s="3">
        <f t="shared" si="13"/>
        <v>5103278.5600000005</v>
      </c>
    </row>
    <row r="87" spans="1:16" x14ac:dyDescent="0.2">
      <c r="A87" s="35"/>
      <c r="B87" s="20"/>
      <c r="C87" s="18">
        <v>45108</v>
      </c>
      <c r="D87" s="18">
        <v>45139</v>
      </c>
      <c r="E87" s="18">
        <v>45170</v>
      </c>
      <c r="F87" s="18">
        <v>45200</v>
      </c>
      <c r="G87" s="18">
        <v>45231</v>
      </c>
      <c r="H87" s="18">
        <v>45261</v>
      </c>
      <c r="I87" s="18">
        <v>45292</v>
      </c>
      <c r="J87" s="18">
        <v>45323</v>
      </c>
      <c r="K87" s="18">
        <v>45352</v>
      </c>
      <c r="L87" s="18">
        <v>45383</v>
      </c>
      <c r="M87" s="18">
        <v>45413</v>
      </c>
      <c r="N87" s="18">
        <v>45444</v>
      </c>
      <c r="O87" s="18" t="s">
        <v>18</v>
      </c>
      <c r="P87" s="19" t="s">
        <v>7</v>
      </c>
    </row>
    <row r="88" spans="1:16" x14ac:dyDescent="0.2">
      <c r="A88" s="35"/>
      <c r="B88" s="10" t="s">
        <v>17</v>
      </c>
      <c r="C88" s="11">
        <v>4715.1000000000004</v>
      </c>
      <c r="D88" s="11">
        <v>7195.9</v>
      </c>
      <c r="E88" s="11">
        <v>5238.58</v>
      </c>
      <c r="F88" s="11"/>
      <c r="G88" s="11">
        <v>5895.34</v>
      </c>
      <c r="H88" s="11">
        <v>5593.47</v>
      </c>
      <c r="I88" s="11">
        <v>2128.31</v>
      </c>
      <c r="J88" s="11">
        <v>4504.4799999999996</v>
      </c>
      <c r="K88" s="11"/>
      <c r="L88" s="11">
        <v>13839.66</v>
      </c>
      <c r="M88" s="11"/>
      <c r="N88" s="11">
        <v>8590.32</v>
      </c>
      <c r="O88" s="11"/>
      <c r="P88" s="11">
        <f>SUM(C88:O88)</f>
        <v>57701.160000000011</v>
      </c>
    </row>
    <row r="89" spans="1:16" x14ac:dyDescent="0.2">
      <c r="A89" s="35"/>
      <c r="B89" s="6" t="s">
        <v>19</v>
      </c>
      <c r="C89" s="12">
        <v>-1134.22</v>
      </c>
      <c r="D89" s="12"/>
      <c r="E89" s="12">
        <v>-1495.96</v>
      </c>
      <c r="F89" s="12"/>
      <c r="G89" s="12"/>
      <c r="H89" s="12">
        <v>-1569.11</v>
      </c>
      <c r="I89" s="12"/>
      <c r="J89" s="12"/>
      <c r="K89" s="12"/>
      <c r="L89" s="12"/>
      <c r="M89" s="12">
        <v>-2044.86</v>
      </c>
      <c r="N89" s="12"/>
      <c r="O89" s="12"/>
      <c r="P89" s="12">
        <f>SUM(C89:O89)</f>
        <v>-6244.15</v>
      </c>
    </row>
    <row r="90" spans="1:16" x14ac:dyDescent="0.2">
      <c r="A90" s="34">
        <v>3245110</v>
      </c>
      <c r="B90" s="6" t="s">
        <v>0</v>
      </c>
      <c r="C90" s="12">
        <v>131252.5</v>
      </c>
      <c r="D90" s="12">
        <v>307130.23999999999</v>
      </c>
      <c r="E90" s="12">
        <v>174537.5</v>
      </c>
      <c r="F90" s="12">
        <v>80328.5</v>
      </c>
      <c r="G90" s="12">
        <v>115835.24</v>
      </c>
      <c r="H90" s="12">
        <v>136954.4</v>
      </c>
      <c r="I90" s="12">
        <v>58504</v>
      </c>
      <c r="J90" s="12">
        <v>114606.5</v>
      </c>
      <c r="K90" s="12">
        <v>82800.5</v>
      </c>
      <c r="L90" s="12">
        <v>100347</v>
      </c>
      <c r="M90" s="12">
        <v>114870.5</v>
      </c>
      <c r="N90" s="12">
        <v>297293</v>
      </c>
      <c r="O90" s="12"/>
      <c r="P90" s="12">
        <f t="shared" ref="P90:P96" si="14">SUM(C90:O90)</f>
        <v>1714459.88</v>
      </c>
    </row>
    <row r="91" spans="1:16" x14ac:dyDescent="0.2">
      <c r="A91" s="34">
        <v>3245111</v>
      </c>
      <c r="B91" s="6" t="s">
        <v>9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>
        <f t="shared" si="14"/>
        <v>0</v>
      </c>
    </row>
    <row r="92" spans="1:16" x14ac:dyDescent="0.2">
      <c r="A92" s="34">
        <v>3245112</v>
      </c>
      <c r="B92" s="6" t="s">
        <v>14</v>
      </c>
      <c r="C92" s="12"/>
      <c r="D92" s="12"/>
      <c r="E92" s="12"/>
      <c r="F92" s="12"/>
      <c r="G92" s="12"/>
      <c r="H92" s="12">
        <v>5096.5</v>
      </c>
      <c r="I92" s="12"/>
      <c r="J92" s="12">
        <v>1203110</v>
      </c>
      <c r="K92" s="12">
        <v>5096.5</v>
      </c>
      <c r="L92" s="12">
        <v>1940.5</v>
      </c>
      <c r="M92" s="12"/>
      <c r="N92" s="12">
        <v>179741.5</v>
      </c>
      <c r="O92" s="12"/>
      <c r="P92" s="12">
        <f t="shared" si="14"/>
        <v>1394985</v>
      </c>
    </row>
    <row r="93" spans="1:16" x14ac:dyDescent="0.2">
      <c r="A93" s="34">
        <v>3245113</v>
      </c>
      <c r="B93" s="6" t="s">
        <v>10</v>
      </c>
      <c r="C93" s="12"/>
      <c r="D93" s="12">
        <v>5096.5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>
        <f t="shared" si="14"/>
        <v>5096.5</v>
      </c>
    </row>
    <row r="94" spans="1:16" x14ac:dyDescent="0.2">
      <c r="A94" s="34">
        <v>3245122</v>
      </c>
      <c r="B94" s="6" t="s">
        <v>15</v>
      </c>
      <c r="C94" s="12"/>
      <c r="D94" s="12">
        <v>137605.5</v>
      </c>
      <c r="E94" s="12">
        <v>147798.5</v>
      </c>
      <c r="F94" s="12">
        <v>101930</v>
      </c>
      <c r="G94" s="12">
        <v>45868.5</v>
      </c>
      <c r="H94" s="12">
        <v>81544</v>
      </c>
      <c r="I94" s="12">
        <v>61158</v>
      </c>
      <c r="J94" s="12">
        <v>132509</v>
      </c>
      <c r="K94" s="12">
        <v>40772</v>
      </c>
      <c r="L94" s="12">
        <v>76447.5</v>
      </c>
      <c r="M94" s="12">
        <v>132743.5</v>
      </c>
      <c r="N94" s="12">
        <v>81544</v>
      </c>
      <c r="O94" s="12"/>
      <c r="P94" s="12">
        <f t="shared" si="14"/>
        <v>1039920.5</v>
      </c>
    </row>
    <row r="95" spans="1:16" x14ac:dyDescent="0.2">
      <c r="A95" s="36">
        <v>3245123</v>
      </c>
      <c r="B95" s="78" t="s">
        <v>45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>
        <f t="shared" si="14"/>
        <v>0</v>
      </c>
    </row>
    <row r="96" spans="1:16" ht="13.5" thickBot="1" x14ac:dyDescent="0.25">
      <c r="A96" s="34">
        <v>3245124</v>
      </c>
      <c r="B96" s="7" t="s">
        <v>16</v>
      </c>
      <c r="C96" s="2">
        <v>50965</v>
      </c>
      <c r="D96" s="2">
        <v>489049</v>
      </c>
      <c r="E96" s="2">
        <v>101930</v>
      </c>
      <c r="F96" s="2">
        <v>91737</v>
      </c>
      <c r="G96" s="2">
        <v>61158</v>
      </c>
      <c r="H96" s="2">
        <v>112123</v>
      </c>
      <c r="I96" s="2">
        <v>117219.5</v>
      </c>
      <c r="J96" s="2">
        <v>15289.5</v>
      </c>
      <c r="K96" s="2">
        <v>96833.5</v>
      </c>
      <c r="L96" s="2">
        <v>142702</v>
      </c>
      <c r="M96" s="2">
        <v>163088</v>
      </c>
      <c r="N96" s="2">
        <v>107026.5</v>
      </c>
      <c r="O96" s="2"/>
      <c r="P96" s="22">
        <f t="shared" si="14"/>
        <v>1549121</v>
      </c>
    </row>
    <row r="97" spans="1:16" ht="13.5" thickTop="1" x14ac:dyDescent="0.2">
      <c r="A97" s="35"/>
      <c r="B97" s="4" t="s">
        <v>8</v>
      </c>
      <c r="C97" s="3">
        <f t="shared" ref="C97:P97" si="15">SUM(C88:C96)</f>
        <v>185798.38</v>
      </c>
      <c r="D97" s="3">
        <f t="shared" si="15"/>
        <v>946077.14</v>
      </c>
      <c r="E97" s="3">
        <f t="shared" si="15"/>
        <v>428008.62</v>
      </c>
      <c r="F97" s="3">
        <f t="shared" si="15"/>
        <v>273995.5</v>
      </c>
      <c r="G97" s="3">
        <f t="shared" si="15"/>
        <v>228757.08000000002</v>
      </c>
      <c r="H97" s="3">
        <f t="shared" si="15"/>
        <v>339742.26</v>
      </c>
      <c r="I97" s="3">
        <f t="shared" si="15"/>
        <v>239009.81</v>
      </c>
      <c r="J97" s="3">
        <f t="shared" si="15"/>
        <v>1470019.48</v>
      </c>
      <c r="K97" s="3">
        <f t="shared" si="15"/>
        <v>225502.5</v>
      </c>
      <c r="L97" s="3">
        <f t="shared" si="15"/>
        <v>335276.66000000003</v>
      </c>
      <c r="M97" s="3">
        <f t="shared" si="15"/>
        <v>408657.14</v>
      </c>
      <c r="N97" s="3">
        <f t="shared" si="15"/>
        <v>674195.32000000007</v>
      </c>
      <c r="O97" s="3">
        <f t="shared" si="15"/>
        <v>0</v>
      </c>
      <c r="P97" s="3">
        <f t="shared" si="15"/>
        <v>5755039.8899999997</v>
      </c>
    </row>
    <row r="99" spans="1:16" x14ac:dyDescent="0.2">
      <c r="A99" s="35"/>
      <c r="B99" s="20"/>
      <c r="C99" s="18">
        <v>45474</v>
      </c>
      <c r="D99" s="18">
        <v>45505</v>
      </c>
      <c r="E99" s="18">
        <v>45536</v>
      </c>
      <c r="F99" s="18">
        <v>45566</v>
      </c>
      <c r="G99" s="18">
        <v>45597</v>
      </c>
      <c r="H99" s="18">
        <v>45627</v>
      </c>
      <c r="I99" s="18">
        <v>45658</v>
      </c>
      <c r="J99" s="18">
        <v>45689</v>
      </c>
      <c r="K99" s="18">
        <v>45717</v>
      </c>
      <c r="L99" s="18">
        <v>45748</v>
      </c>
      <c r="M99" s="18">
        <v>45778</v>
      </c>
      <c r="N99" s="18">
        <v>45809</v>
      </c>
      <c r="O99" s="18" t="s">
        <v>18</v>
      </c>
      <c r="P99" s="19" t="s">
        <v>7</v>
      </c>
    </row>
    <row r="100" spans="1:16" x14ac:dyDescent="0.2">
      <c r="A100" s="35"/>
      <c r="B100" s="10" t="s">
        <v>17</v>
      </c>
      <c r="C100" s="11">
        <v>5221.8900000000003</v>
      </c>
      <c r="D100" s="11">
        <v>9397.01</v>
      </c>
      <c r="E100" s="11">
        <v>10672.98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>
        <f>SUM(C100:O100)</f>
        <v>25291.88</v>
      </c>
    </row>
    <row r="101" spans="1:16" x14ac:dyDescent="0.2">
      <c r="A101" s="35"/>
      <c r="B101" s="6" t="s">
        <v>19</v>
      </c>
      <c r="C101" s="12"/>
      <c r="D101" s="12">
        <v>-2120.52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>
        <f>SUM(C101:O101)</f>
        <v>-2120.52</v>
      </c>
    </row>
    <row r="102" spans="1:16" x14ac:dyDescent="0.2">
      <c r="A102" s="34">
        <v>3245110</v>
      </c>
      <c r="B102" s="6" t="s">
        <v>0</v>
      </c>
      <c r="C102" s="12">
        <v>220488</v>
      </c>
      <c r="D102" s="12">
        <v>164344.5</v>
      </c>
      <c r="E102" s="12">
        <v>133275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>
        <f t="shared" ref="P102:P108" si="16">SUM(C102:O102)</f>
        <v>518107.5</v>
      </c>
    </row>
    <row r="103" spans="1:16" x14ac:dyDescent="0.2">
      <c r="A103" s="34">
        <v>3245111</v>
      </c>
      <c r="B103" s="6" t="s">
        <v>9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>
        <f t="shared" si="16"/>
        <v>0</v>
      </c>
    </row>
    <row r="104" spans="1:16" x14ac:dyDescent="0.2">
      <c r="A104" s="34">
        <v>3245112</v>
      </c>
      <c r="B104" s="6" t="s">
        <v>14</v>
      </c>
      <c r="C104" s="12">
        <v>553533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>
        <f t="shared" si="16"/>
        <v>553533</v>
      </c>
    </row>
    <row r="105" spans="1:16" x14ac:dyDescent="0.2">
      <c r="A105" s="34">
        <v>3245113</v>
      </c>
      <c r="B105" s="6" t="s">
        <v>10</v>
      </c>
      <c r="C105" s="12">
        <v>48512.5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>
        <f t="shared" si="16"/>
        <v>48512.5</v>
      </c>
    </row>
    <row r="106" spans="1:16" x14ac:dyDescent="0.2">
      <c r="A106" s="34">
        <v>3245122</v>
      </c>
      <c r="B106" s="6" t="s">
        <v>15</v>
      </c>
      <c r="C106" s="12">
        <v>20386</v>
      </c>
      <c r="D106" s="12">
        <v>101930</v>
      </c>
      <c r="E106" s="12">
        <v>5096.5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>
        <f t="shared" si="16"/>
        <v>127412.5</v>
      </c>
    </row>
    <row r="107" spans="1:16" x14ac:dyDescent="0.2">
      <c r="A107" s="36">
        <v>3245123</v>
      </c>
      <c r="B107" s="78" t="s">
        <v>45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>
        <f t="shared" si="16"/>
        <v>0</v>
      </c>
    </row>
    <row r="108" spans="1:16" ht="13.5" thickBot="1" x14ac:dyDescent="0.25">
      <c r="A108" s="34">
        <v>3245124</v>
      </c>
      <c r="B108" s="7" t="s">
        <v>16</v>
      </c>
      <c r="C108" s="2">
        <v>112123</v>
      </c>
      <c r="D108" s="2">
        <v>137605.5</v>
      </c>
      <c r="E108" s="2">
        <v>25482.5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2">
        <f t="shared" si="16"/>
        <v>275211</v>
      </c>
    </row>
    <row r="109" spans="1:16" ht="13.5" thickTop="1" x14ac:dyDescent="0.2">
      <c r="A109" s="35"/>
      <c r="B109" s="4" t="s">
        <v>8</v>
      </c>
      <c r="C109" s="3">
        <f t="shared" ref="C109:P109" si="17">SUM(C100:C108)</f>
        <v>960264.39</v>
      </c>
      <c r="D109" s="3">
        <f t="shared" si="17"/>
        <v>411156.49</v>
      </c>
      <c r="E109" s="3">
        <f t="shared" si="17"/>
        <v>174526.98</v>
      </c>
      <c r="F109" s="3">
        <f t="shared" si="17"/>
        <v>0</v>
      </c>
      <c r="G109" s="3">
        <f t="shared" si="17"/>
        <v>0</v>
      </c>
      <c r="H109" s="3">
        <f t="shared" si="17"/>
        <v>0</v>
      </c>
      <c r="I109" s="3">
        <f t="shared" si="17"/>
        <v>0</v>
      </c>
      <c r="J109" s="3">
        <f t="shared" si="17"/>
        <v>0</v>
      </c>
      <c r="K109" s="3">
        <f t="shared" si="17"/>
        <v>0</v>
      </c>
      <c r="L109" s="3">
        <f t="shared" si="17"/>
        <v>0</v>
      </c>
      <c r="M109" s="3">
        <f t="shared" si="17"/>
        <v>0</v>
      </c>
      <c r="N109" s="3">
        <f t="shared" si="17"/>
        <v>0</v>
      </c>
      <c r="O109" s="3">
        <f t="shared" si="17"/>
        <v>0</v>
      </c>
      <c r="P109" s="3">
        <f t="shared" si="17"/>
        <v>1545947.8599999999</v>
      </c>
    </row>
  </sheetData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5"/>
  <sheetViews>
    <sheetView topLeftCell="A115" workbookViewId="0">
      <selection activeCell="P142" sqref="P142"/>
    </sheetView>
  </sheetViews>
  <sheetFormatPr defaultRowHeight="12.75" x14ac:dyDescent="0.2"/>
  <cols>
    <col min="2" max="2" width="22.7109375" customWidth="1"/>
    <col min="3" max="3" width="15.28515625" customWidth="1"/>
    <col min="4" max="4" width="16.7109375" customWidth="1"/>
    <col min="5" max="5" width="15.42578125" customWidth="1"/>
    <col min="6" max="6" width="15.28515625" customWidth="1"/>
    <col min="7" max="7" width="14" customWidth="1"/>
    <col min="8" max="9" width="14.28515625" customWidth="1"/>
    <col min="10" max="10" width="13.85546875" customWidth="1"/>
    <col min="11" max="11" width="14.5703125" customWidth="1"/>
    <col min="12" max="14" width="13.7109375" customWidth="1"/>
    <col min="16" max="16" width="16.5703125" customWidth="1"/>
  </cols>
  <sheetData>
    <row r="1" spans="1:16" ht="18" x14ac:dyDescent="0.25">
      <c r="B1" s="5" t="s">
        <v>31</v>
      </c>
    </row>
    <row r="2" spans="1:16" x14ac:dyDescent="0.2">
      <c r="B2" s="60" t="s">
        <v>38</v>
      </c>
    </row>
    <row r="4" spans="1:16" x14ac:dyDescent="0.2">
      <c r="A4" s="35"/>
      <c r="B4" s="20"/>
      <c r="C4" s="18">
        <v>42552</v>
      </c>
      <c r="D4" s="18">
        <v>42583</v>
      </c>
      <c r="E4" s="18">
        <v>42614</v>
      </c>
      <c r="F4" s="18">
        <v>42644</v>
      </c>
      <c r="G4" s="18">
        <v>42675</v>
      </c>
      <c r="H4" s="18">
        <v>42705</v>
      </c>
      <c r="I4" s="18">
        <v>42736</v>
      </c>
      <c r="J4" s="18">
        <v>42767</v>
      </c>
      <c r="K4" s="18">
        <v>42795</v>
      </c>
      <c r="L4" s="18">
        <v>42826</v>
      </c>
      <c r="M4" s="18">
        <v>42856</v>
      </c>
      <c r="N4" s="18">
        <v>42887</v>
      </c>
      <c r="O4" s="18" t="s">
        <v>18</v>
      </c>
      <c r="P4" s="19" t="s">
        <v>7</v>
      </c>
    </row>
    <row r="5" spans="1:16" x14ac:dyDescent="0.2">
      <c r="A5" s="35"/>
      <c r="B5" s="10" t="s">
        <v>17</v>
      </c>
      <c r="C5" s="11"/>
      <c r="D5" s="11"/>
      <c r="E5" s="11"/>
      <c r="F5" s="11"/>
      <c r="G5" s="11"/>
      <c r="H5" s="11"/>
      <c r="I5" s="11">
        <v>0</v>
      </c>
      <c r="J5" s="11">
        <v>425.32</v>
      </c>
      <c r="K5" s="11">
        <v>789.24</v>
      </c>
      <c r="L5" s="11">
        <v>1510.89</v>
      </c>
      <c r="M5" s="11">
        <v>1997.22</v>
      </c>
      <c r="N5" s="11">
        <v>2792.62</v>
      </c>
      <c r="O5" s="11"/>
      <c r="P5" s="11">
        <f>SUM(C5:O5)</f>
        <v>7515.29</v>
      </c>
    </row>
    <row r="6" spans="1:16" x14ac:dyDescent="0.2">
      <c r="A6" s="35"/>
      <c r="B6" s="6" t="s">
        <v>19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>
        <f>-47503.83+-45201.39</f>
        <v>-92705.22</v>
      </c>
      <c r="O6" s="12"/>
      <c r="P6" s="12">
        <f>SUM(C6:O6)</f>
        <v>-92705.22</v>
      </c>
    </row>
    <row r="7" spans="1:16" x14ac:dyDescent="0.2">
      <c r="A7" s="34">
        <v>3245110</v>
      </c>
      <c r="B7" s="6" t="s">
        <v>0</v>
      </c>
      <c r="C7" s="1"/>
      <c r="D7" s="1"/>
      <c r="E7" s="1"/>
      <c r="F7" s="1"/>
      <c r="G7" s="1"/>
      <c r="H7" s="1"/>
      <c r="I7" s="1">
        <v>111310.14</v>
      </c>
      <c r="J7" s="1">
        <v>152858.92000000001</v>
      </c>
      <c r="K7" s="1">
        <v>193172.1</v>
      </c>
      <c r="L7" s="1">
        <v>271394</v>
      </c>
      <c r="M7" s="1">
        <v>148485.5</v>
      </c>
      <c r="N7" s="1">
        <v>218360.5</v>
      </c>
      <c r="O7" s="1"/>
      <c r="P7" s="12">
        <f t="shared" ref="P7:P18" si="0">SUM(C7:O7)</f>
        <v>1095581.1600000001</v>
      </c>
    </row>
    <row r="8" spans="1:16" x14ac:dyDescent="0.2">
      <c r="A8" s="34">
        <v>3245114</v>
      </c>
      <c r="B8" s="6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2">
        <f t="shared" si="0"/>
        <v>0</v>
      </c>
    </row>
    <row r="9" spans="1:16" x14ac:dyDescent="0.2">
      <c r="A9" s="34">
        <v>3245115</v>
      </c>
      <c r="B9" s="6" t="s">
        <v>11</v>
      </c>
      <c r="C9" s="1"/>
      <c r="D9" s="1"/>
      <c r="E9" s="1"/>
      <c r="F9" s="1"/>
      <c r="G9" s="1"/>
      <c r="H9" s="1"/>
      <c r="I9" s="1"/>
      <c r="J9" s="1">
        <v>8382.75</v>
      </c>
      <c r="K9" s="1"/>
      <c r="L9" s="1"/>
      <c r="M9" s="1"/>
      <c r="N9" s="1"/>
      <c r="O9" s="1"/>
      <c r="P9" s="12">
        <f t="shared" si="0"/>
        <v>8382.75</v>
      </c>
    </row>
    <row r="10" spans="1:16" x14ac:dyDescent="0.2">
      <c r="A10" s="34">
        <v>3245116</v>
      </c>
      <c r="B10" s="6" t="s">
        <v>2</v>
      </c>
      <c r="C10" s="1"/>
      <c r="D10" s="1"/>
      <c r="E10" s="1"/>
      <c r="F10" s="1"/>
      <c r="G10" s="1"/>
      <c r="H10" s="1"/>
      <c r="I10" s="1"/>
      <c r="J10" s="1"/>
      <c r="K10" s="1">
        <v>4445.3999999999996</v>
      </c>
      <c r="L10" s="1"/>
      <c r="M10" s="1">
        <v>4445.3999999999996</v>
      </c>
      <c r="N10" s="1">
        <v>4445.3999999999996</v>
      </c>
      <c r="O10" s="1"/>
      <c r="P10" s="12">
        <f t="shared" si="0"/>
        <v>13336.199999999999</v>
      </c>
    </row>
    <row r="11" spans="1:16" x14ac:dyDescent="0.2">
      <c r="A11" s="34">
        <v>3245117</v>
      </c>
      <c r="B11" s="6" t="s">
        <v>3</v>
      </c>
      <c r="C11" s="1"/>
      <c r="D11" s="1"/>
      <c r="E11" s="1"/>
      <c r="F11" s="1"/>
      <c r="G11" s="1"/>
      <c r="H11" s="1"/>
      <c r="I11" s="1">
        <v>93353.4</v>
      </c>
      <c r="J11" s="1">
        <v>40008.6</v>
      </c>
      <c r="K11" s="1">
        <v>99752.1</v>
      </c>
      <c r="L11" s="1">
        <v>69936.5</v>
      </c>
      <c r="M11" s="1">
        <v>117107.2</v>
      </c>
      <c r="N11" s="1">
        <v>171327.7</v>
      </c>
      <c r="O11" s="1"/>
      <c r="P11" s="12">
        <f t="shared" si="0"/>
        <v>591485.5</v>
      </c>
    </row>
    <row r="12" spans="1:16" x14ac:dyDescent="0.2">
      <c r="A12" s="34">
        <v>3245118</v>
      </c>
      <c r="B12" s="6" t="s">
        <v>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4445.3999999999996</v>
      </c>
      <c r="N12" s="1"/>
      <c r="O12" s="1"/>
      <c r="P12" s="12">
        <f t="shared" si="0"/>
        <v>4445.3999999999996</v>
      </c>
    </row>
    <row r="13" spans="1:16" x14ac:dyDescent="0.2">
      <c r="A13" s="34">
        <v>3245119</v>
      </c>
      <c r="B13" s="38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2">
        <f t="shared" si="0"/>
        <v>0</v>
      </c>
    </row>
    <row r="14" spans="1:16" x14ac:dyDescent="0.2">
      <c r="A14" s="34">
        <v>3245120</v>
      </c>
      <c r="B14" s="6" t="s">
        <v>5</v>
      </c>
      <c r="C14" s="1"/>
      <c r="D14" s="1"/>
      <c r="E14" s="1"/>
      <c r="F14" s="1"/>
      <c r="G14" s="1"/>
      <c r="H14" s="1"/>
      <c r="I14" s="1">
        <v>262278.59999999998</v>
      </c>
      <c r="J14" s="1">
        <v>161561.20000000001</v>
      </c>
      <c r="K14" s="1">
        <v>297101.09999999998</v>
      </c>
      <c r="L14" s="1">
        <v>259028.4</v>
      </c>
      <c r="M14" s="1">
        <v>298063.5</v>
      </c>
      <c r="N14" s="1">
        <v>99976.7</v>
      </c>
      <c r="O14" s="1"/>
      <c r="P14" s="12">
        <f t="shared" si="0"/>
        <v>1378009.4999999998</v>
      </c>
    </row>
    <row r="15" spans="1:16" x14ac:dyDescent="0.2">
      <c r="A15" s="34">
        <v>3245121</v>
      </c>
      <c r="B15" s="6" t="s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2">
        <f t="shared" si="0"/>
        <v>0</v>
      </c>
    </row>
    <row r="16" spans="1:16" x14ac:dyDescent="0.2">
      <c r="A16" s="36">
        <v>3245123</v>
      </c>
      <c r="B16" s="6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2">
        <f t="shared" si="0"/>
        <v>0</v>
      </c>
    </row>
    <row r="17" spans="1:16" x14ac:dyDescent="0.2">
      <c r="A17" s="34">
        <v>3245125</v>
      </c>
      <c r="B17" s="6" t="s">
        <v>6</v>
      </c>
      <c r="C17" s="1"/>
      <c r="D17" s="1"/>
      <c r="E17" s="1"/>
      <c r="F17" s="1"/>
      <c r="G17" s="1"/>
      <c r="H17" s="1"/>
      <c r="I17" s="1">
        <v>195597.6</v>
      </c>
      <c r="J17" s="1">
        <v>83385</v>
      </c>
      <c r="K17" s="1">
        <v>42613</v>
      </c>
      <c r="L17" s="1">
        <v>-16479.400000000001</v>
      </c>
      <c r="M17" s="1">
        <v>172629.9</v>
      </c>
      <c r="N17" s="1">
        <v>50313.9</v>
      </c>
      <c r="O17" s="1"/>
      <c r="P17" s="12">
        <f t="shared" si="0"/>
        <v>528060</v>
      </c>
    </row>
    <row r="18" spans="1:16" ht="13.5" thickBot="1" x14ac:dyDescent="0.25">
      <c r="A18" s="34">
        <v>3245126</v>
      </c>
      <c r="B18" s="37" t="s">
        <v>25</v>
      </c>
      <c r="C18" s="2"/>
      <c r="D18" s="2"/>
      <c r="E18" s="2"/>
      <c r="F18" s="2"/>
      <c r="G18" s="2"/>
      <c r="H18" s="2"/>
      <c r="I18" s="2">
        <v>4445.3999999999996</v>
      </c>
      <c r="J18" s="2">
        <v>26672.400000000001</v>
      </c>
      <c r="K18" s="2">
        <v>31117.8</v>
      </c>
      <c r="L18" s="2">
        <v>4445.3999999999996</v>
      </c>
      <c r="M18" s="2">
        <v>13336.2</v>
      </c>
      <c r="N18" s="2">
        <v>8890.7999999999993</v>
      </c>
      <c r="O18" s="2"/>
      <c r="P18" s="22">
        <f t="shared" si="0"/>
        <v>88908</v>
      </c>
    </row>
    <row r="19" spans="1:16" ht="13.5" thickTop="1" x14ac:dyDescent="0.2">
      <c r="A19" s="35"/>
      <c r="B19" s="4" t="s">
        <v>8</v>
      </c>
      <c r="C19" s="3">
        <f t="shared" ref="C19:P19" si="1">SUM(C5:C18)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666985.14</v>
      </c>
      <c r="J19" s="3">
        <f t="shared" si="1"/>
        <v>473294.19000000006</v>
      </c>
      <c r="K19" s="3">
        <f t="shared" si="1"/>
        <v>668990.74</v>
      </c>
      <c r="L19" s="3">
        <f t="shared" si="1"/>
        <v>589835.79</v>
      </c>
      <c r="M19" s="3">
        <f t="shared" si="1"/>
        <v>760510.32</v>
      </c>
      <c r="N19" s="3">
        <f t="shared" si="1"/>
        <v>463402.4</v>
      </c>
      <c r="O19" s="3">
        <f t="shared" si="1"/>
        <v>0</v>
      </c>
      <c r="P19" s="3">
        <f t="shared" si="1"/>
        <v>3623018.58</v>
      </c>
    </row>
    <row r="20" spans="1:16" x14ac:dyDescent="0.2">
      <c r="A20" s="35"/>
    </row>
    <row r="21" spans="1:16" x14ac:dyDescent="0.2">
      <c r="A21" s="35"/>
      <c r="B21" s="20"/>
      <c r="C21" s="18">
        <v>42917</v>
      </c>
      <c r="D21" s="18">
        <v>42948</v>
      </c>
      <c r="E21" s="18">
        <v>42979</v>
      </c>
      <c r="F21" s="18">
        <v>43009</v>
      </c>
      <c r="G21" s="18">
        <v>43040</v>
      </c>
      <c r="H21" s="18">
        <v>43070</v>
      </c>
      <c r="I21" s="18">
        <v>43101</v>
      </c>
      <c r="J21" s="18">
        <v>43132</v>
      </c>
      <c r="K21" s="18">
        <v>43160</v>
      </c>
      <c r="L21" s="18">
        <v>43191</v>
      </c>
      <c r="M21" s="18">
        <v>43221</v>
      </c>
      <c r="N21" s="18">
        <v>43252</v>
      </c>
      <c r="O21" s="18" t="s">
        <v>18</v>
      </c>
      <c r="P21" s="19" t="s">
        <v>7</v>
      </c>
    </row>
    <row r="22" spans="1:16" x14ac:dyDescent="0.2">
      <c r="A22" s="35"/>
      <c r="B22" s="10" t="s">
        <v>17</v>
      </c>
      <c r="C22" s="11">
        <v>3494.97</v>
      </c>
      <c r="D22" s="11"/>
      <c r="E22" s="11">
        <v>16763.88</v>
      </c>
      <c r="F22" s="11"/>
      <c r="G22" s="11">
        <v>6934.22</v>
      </c>
      <c r="H22" s="11">
        <v>7167.28</v>
      </c>
      <c r="I22" s="11">
        <v>7677.79</v>
      </c>
      <c r="J22" s="11">
        <v>11306.42</v>
      </c>
      <c r="K22" s="11">
        <v>11943.99</v>
      </c>
      <c r="L22" s="11">
        <v>13145.29</v>
      </c>
      <c r="M22" s="11">
        <v>15058.45</v>
      </c>
      <c r="N22" s="11">
        <v>11156.82</v>
      </c>
      <c r="O22" s="11"/>
      <c r="P22" s="11">
        <f>SUM(C22:O22)</f>
        <v>104649.10999999999</v>
      </c>
    </row>
    <row r="23" spans="1:16" x14ac:dyDescent="0.2">
      <c r="A23" s="35"/>
      <c r="B23" s="6" t="s">
        <v>19</v>
      </c>
      <c r="C23" s="12"/>
      <c r="D23" s="12"/>
      <c r="E23" s="12"/>
      <c r="F23" s="12"/>
      <c r="G23" s="12"/>
      <c r="H23" s="12"/>
      <c r="I23" s="12">
        <v>-8847.34</v>
      </c>
      <c r="J23" s="12"/>
      <c r="K23" s="12">
        <v>-6593.27</v>
      </c>
      <c r="L23" s="12"/>
      <c r="M23" s="12"/>
      <c r="N23" s="12">
        <v>-8708.25</v>
      </c>
      <c r="O23" s="12"/>
      <c r="P23" s="12">
        <f>SUM(C23:O23)</f>
        <v>-24148.86</v>
      </c>
    </row>
    <row r="24" spans="1:16" x14ac:dyDescent="0.2">
      <c r="A24" s="34">
        <v>3245110</v>
      </c>
      <c r="B24" s="6" t="s">
        <v>0</v>
      </c>
      <c r="C24" s="1">
        <v>219688.3</v>
      </c>
      <c r="D24" s="1">
        <v>104422.1</v>
      </c>
      <c r="E24" s="1">
        <v>133221.20000000001</v>
      </c>
      <c r="F24" s="1">
        <v>849981.65</v>
      </c>
      <c r="G24" s="1">
        <v>175208.7</v>
      </c>
      <c r="H24" s="1">
        <v>226421</v>
      </c>
      <c r="I24" s="1">
        <v>338947.8</v>
      </c>
      <c r="J24" s="1">
        <v>217934</v>
      </c>
      <c r="K24" s="1">
        <v>285712.40000000002</v>
      </c>
      <c r="L24" s="1">
        <v>196030.8</v>
      </c>
      <c r="M24" s="1">
        <v>299712.5</v>
      </c>
      <c r="N24" s="1">
        <f>238628.4+10193+2794.25</f>
        <v>251615.65</v>
      </c>
      <c r="O24" s="1"/>
      <c r="P24" s="12">
        <f t="shared" ref="P24:P35" si="2">SUM(C24:O24)</f>
        <v>3298896.0999999996</v>
      </c>
    </row>
    <row r="25" spans="1:16" x14ac:dyDescent="0.2">
      <c r="A25" s="34">
        <v>3245114</v>
      </c>
      <c r="B25" s="6" t="s">
        <v>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2">
        <f t="shared" si="2"/>
        <v>0</v>
      </c>
    </row>
    <row r="26" spans="1:16" x14ac:dyDescent="0.2">
      <c r="A26" s="34">
        <v>3245115</v>
      </c>
      <c r="B26" s="6" t="s">
        <v>11</v>
      </c>
      <c r="C26" s="1"/>
      <c r="D26" s="1"/>
      <c r="E26" s="1"/>
      <c r="F26" s="1"/>
      <c r="G26" s="1"/>
      <c r="H26" s="1"/>
      <c r="I26" s="1">
        <v>9702.5</v>
      </c>
      <c r="J26" s="1"/>
      <c r="K26" s="1">
        <v>20386</v>
      </c>
      <c r="L26" s="1"/>
      <c r="M26" s="1">
        <v>5096.5</v>
      </c>
      <c r="N26" s="1"/>
      <c r="O26" s="1"/>
      <c r="P26" s="12">
        <f t="shared" si="2"/>
        <v>35185</v>
      </c>
    </row>
    <row r="27" spans="1:16" x14ac:dyDescent="0.2">
      <c r="A27" s="34">
        <v>3245116</v>
      </c>
      <c r="B27" s="6" t="s">
        <v>2</v>
      </c>
      <c r="C27" s="1"/>
      <c r="D27" s="1">
        <v>5096.5</v>
      </c>
      <c r="E27" s="1">
        <v>5096.5</v>
      </c>
      <c r="F27" s="1">
        <v>5096.5</v>
      </c>
      <c r="G27" s="1"/>
      <c r="H27" s="1">
        <v>5096.5</v>
      </c>
      <c r="I27" s="1">
        <v>10193</v>
      </c>
      <c r="J27" s="1">
        <v>743.5</v>
      </c>
      <c r="K27" s="1">
        <v>10193</v>
      </c>
      <c r="L27" s="1">
        <v>10193</v>
      </c>
      <c r="M27" s="1"/>
      <c r="N27" s="1">
        <v>5096.5</v>
      </c>
      <c r="O27" s="1"/>
      <c r="P27" s="12">
        <f t="shared" si="2"/>
        <v>56805</v>
      </c>
    </row>
    <row r="28" spans="1:16" x14ac:dyDescent="0.2">
      <c r="A28" s="34">
        <v>3245117</v>
      </c>
      <c r="B28" s="6" t="s">
        <v>3</v>
      </c>
      <c r="C28" s="1">
        <v>128284.2</v>
      </c>
      <c r="D28" s="1">
        <v>202557.8</v>
      </c>
      <c r="E28" s="1">
        <v>89783.7</v>
      </c>
      <c r="F28" s="1">
        <v>195508</v>
      </c>
      <c r="G28" s="1">
        <v>80241.8</v>
      </c>
      <c r="H28" s="1">
        <v>107026.5</v>
      </c>
      <c r="I28" s="1">
        <v>142702</v>
      </c>
      <c r="J28" s="1">
        <v>121664.9</v>
      </c>
      <c r="K28" s="1">
        <v>117219.5</v>
      </c>
      <c r="L28" s="1">
        <v>127412.5</v>
      </c>
      <c r="M28" s="1">
        <v>127412.5</v>
      </c>
      <c r="N28" s="1">
        <v>65764</v>
      </c>
      <c r="O28" s="1"/>
      <c r="P28" s="12">
        <f t="shared" si="2"/>
        <v>1505577.4</v>
      </c>
    </row>
    <row r="29" spans="1:16" x14ac:dyDescent="0.2">
      <c r="A29" s="34">
        <v>3245118</v>
      </c>
      <c r="B29" s="6" t="s">
        <v>4</v>
      </c>
      <c r="C29" s="1">
        <v>5096.5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2">
        <f t="shared" si="2"/>
        <v>5096.5</v>
      </c>
    </row>
    <row r="30" spans="1:16" x14ac:dyDescent="0.2">
      <c r="A30" s="34">
        <v>3245119</v>
      </c>
      <c r="B30" s="38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2">
        <f t="shared" si="2"/>
        <v>0</v>
      </c>
    </row>
    <row r="31" spans="1:16" x14ac:dyDescent="0.2">
      <c r="A31" s="34">
        <v>3245120</v>
      </c>
      <c r="B31" s="6" t="s">
        <v>5</v>
      </c>
      <c r="C31" s="1">
        <v>166231.20000000001</v>
      </c>
      <c r="D31" s="1">
        <v>460667.7</v>
      </c>
      <c r="E31" s="1">
        <v>70699.899999999994</v>
      </c>
      <c r="F31" s="1">
        <v>270114.5</v>
      </c>
      <c r="G31" s="1">
        <v>248426.3</v>
      </c>
      <c r="H31" s="1">
        <v>142702</v>
      </c>
      <c r="I31" s="1">
        <v>351658.5</v>
      </c>
      <c r="J31" s="1">
        <v>249728.5</v>
      </c>
      <c r="K31" s="1">
        <v>148267.5</v>
      </c>
      <c r="L31" s="1">
        <v>259921.5</v>
      </c>
      <c r="M31" s="1">
        <v>270114.5</v>
      </c>
      <c r="N31" s="1">
        <v>259921.5</v>
      </c>
      <c r="O31" s="1"/>
      <c r="P31" s="12">
        <f t="shared" si="2"/>
        <v>2898453.6</v>
      </c>
    </row>
    <row r="32" spans="1:16" x14ac:dyDescent="0.2">
      <c r="A32" s="34">
        <v>3245121</v>
      </c>
      <c r="B32" s="6" t="s">
        <v>12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2">
        <f t="shared" si="2"/>
        <v>0</v>
      </c>
    </row>
    <row r="33" spans="1:16" x14ac:dyDescent="0.2">
      <c r="A33" s="36">
        <v>3245123</v>
      </c>
      <c r="B33" s="6" t="s">
        <v>13</v>
      </c>
      <c r="C33" s="1"/>
      <c r="D33" s="1"/>
      <c r="E33" s="1"/>
      <c r="F33" s="1"/>
      <c r="G33" s="1">
        <v>5096.5</v>
      </c>
      <c r="H33" s="1"/>
      <c r="I33" s="1">
        <v>2794.25</v>
      </c>
      <c r="J33" s="1"/>
      <c r="K33" s="1">
        <v>-7890.75</v>
      </c>
      <c r="L33" s="1"/>
      <c r="M33" s="1"/>
      <c r="N33" s="1"/>
      <c r="O33" s="1"/>
      <c r="P33" s="12">
        <f t="shared" si="2"/>
        <v>0</v>
      </c>
    </row>
    <row r="34" spans="1:16" x14ac:dyDescent="0.2">
      <c r="A34" s="34">
        <v>3245125</v>
      </c>
      <c r="B34" s="6" t="s">
        <v>6</v>
      </c>
      <c r="C34" s="1">
        <v>75145.3</v>
      </c>
      <c r="D34" s="1">
        <v>61809.1</v>
      </c>
      <c r="E34" s="1"/>
      <c r="F34" s="1">
        <v>112123</v>
      </c>
      <c r="G34" s="1">
        <v>126761.4</v>
      </c>
      <c r="H34" s="1">
        <v>101930</v>
      </c>
      <c r="I34" s="1">
        <v>112123</v>
      </c>
      <c r="J34" s="1">
        <v>56061.5</v>
      </c>
      <c r="K34" s="1">
        <v>5096.5</v>
      </c>
      <c r="L34" s="1">
        <v>112357.5</v>
      </c>
      <c r="M34" s="1">
        <v>310886.5</v>
      </c>
      <c r="N34" s="1">
        <v>76447.5</v>
      </c>
      <c r="O34" s="1"/>
      <c r="P34" s="12">
        <f t="shared" si="2"/>
        <v>1150741.3</v>
      </c>
    </row>
    <row r="35" spans="1:16" ht="13.5" thickBot="1" x14ac:dyDescent="0.25">
      <c r="A35" s="34">
        <v>3245126</v>
      </c>
      <c r="B35" s="37" t="s">
        <v>25</v>
      </c>
      <c r="C35" s="2">
        <v>18432.7</v>
      </c>
      <c r="D35" s="2">
        <v>14638.4</v>
      </c>
      <c r="E35" s="2">
        <v>4445.3999999999996</v>
      </c>
      <c r="F35" s="2">
        <v>24831.4</v>
      </c>
      <c r="G35" s="2"/>
      <c r="H35" s="2">
        <v>4445.3999999999996</v>
      </c>
      <c r="I35" s="2">
        <v>14638.4</v>
      </c>
      <c r="J35" s="2"/>
      <c r="K35" s="2"/>
      <c r="L35" s="2">
        <v>15289.5</v>
      </c>
      <c r="M35" s="2">
        <v>25482.5</v>
      </c>
      <c r="N35" s="2">
        <v>10193</v>
      </c>
      <c r="O35" s="2"/>
      <c r="P35" s="22">
        <f t="shared" si="2"/>
        <v>132396.70000000001</v>
      </c>
    </row>
    <row r="36" spans="1:16" ht="13.5" thickTop="1" x14ac:dyDescent="0.2">
      <c r="A36" s="35"/>
      <c r="B36" s="4" t="s">
        <v>8</v>
      </c>
      <c r="C36" s="3">
        <f t="shared" ref="C36:P36" si="3">SUM(C22:C35)</f>
        <v>616373.16999999993</v>
      </c>
      <c r="D36" s="3">
        <f t="shared" si="3"/>
        <v>849191.60000000009</v>
      </c>
      <c r="E36" s="3">
        <f t="shared" si="3"/>
        <v>320010.58000000007</v>
      </c>
      <c r="F36" s="3">
        <f t="shared" si="3"/>
        <v>1457655.0499999998</v>
      </c>
      <c r="G36" s="3">
        <f t="shared" si="3"/>
        <v>642668.92000000004</v>
      </c>
      <c r="H36" s="3">
        <f t="shared" si="3"/>
        <v>594788.68000000005</v>
      </c>
      <c r="I36" s="3">
        <f t="shared" si="3"/>
        <v>981589.9</v>
      </c>
      <c r="J36" s="3">
        <f t="shared" si="3"/>
        <v>657438.82000000007</v>
      </c>
      <c r="K36" s="3">
        <f t="shared" si="3"/>
        <v>584334.87</v>
      </c>
      <c r="L36" s="3">
        <f t="shared" si="3"/>
        <v>734350.09</v>
      </c>
      <c r="M36" s="3">
        <f t="shared" si="3"/>
        <v>1053763.45</v>
      </c>
      <c r="N36" s="3">
        <f t="shared" si="3"/>
        <v>671486.72</v>
      </c>
      <c r="O36" s="3">
        <f t="shared" si="3"/>
        <v>0</v>
      </c>
      <c r="P36" s="3">
        <f t="shared" si="3"/>
        <v>9163651.8499999996</v>
      </c>
    </row>
    <row r="38" spans="1:16" x14ac:dyDescent="0.2">
      <c r="A38" s="35"/>
      <c r="B38" s="20"/>
      <c r="C38" s="18">
        <v>43282</v>
      </c>
      <c r="D38" s="18">
        <v>43313</v>
      </c>
      <c r="E38" s="18">
        <v>43344</v>
      </c>
      <c r="F38" s="18">
        <v>43374</v>
      </c>
      <c r="G38" s="18">
        <v>43405</v>
      </c>
      <c r="H38" s="18">
        <v>43435</v>
      </c>
      <c r="I38" s="18">
        <v>43466</v>
      </c>
      <c r="J38" s="18">
        <v>43497</v>
      </c>
      <c r="K38" s="18">
        <v>43525</v>
      </c>
      <c r="L38" s="18">
        <v>43556</v>
      </c>
      <c r="M38" s="18">
        <v>43586</v>
      </c>
      <c r="N38" s="18">
        <v>43617</v>
      </c>
      <c r="O38" s="18" t="s">
        <v>18</v>
      </c>
      <c r="P38" s="19" t="s">
        <v>7</v>
      </c>
    </row>
    <row r="39" spans="1:16" x14ac:dyDescent="0.2">
      <c r="A39" s="35"/>
      <c r="B39" s="10" t="s">
        <v>17</v>
      </c>
      <c r="C39" s="11">
        <v>18389.509999999998</v>
      </c>
      <c r="D39" s="11">
        <v>21813.01</v>
      </c>
      <c r="E39" s="11">
        <f>50818.05</f>
        <v>50818.05</v>
      </c>
      <c r="F39" s="11"/>
      <c r="G39" s="11"/>
      <c r="H39" s="11">
        <v>35869.15</v>
      </c>
      <c r="I39" s="11">
        <v>9975.7800000000007</v>
      </c>
      <c r="J39" s="11">
        <v>11314.74</v>
      </c>
      <c r="K39" s="11">
        <v>14009.06</v>
      </c>
      <c r="L39" s="11"/>
      <c r="M39" s="11">
        <v>21925.360000000001</v>
      </c>
      <c r="N39" s="11"/>
      <c r="O39" s="11"/>
      <c r="P39" s="11">
        <f>SUM(C39:O39)</f>
        <v>184114.65999999997</v>
      </c>
    </row>
    <row r="40" spans="1:16" x14ac:dyDescent="0.2">
      <c r="A40" s="35"/>
      <c r="B40" s="6" t="s">
        <v>19</v>
      </c>
      <c r="C40" s="12"/>
      <c r="D40" s="12"/>
      <c r="E40" s="12">
        <v>-2598.14</v>
      </c>
      <c r="F40" s="12"/>
      <c r="G40" s="12"/>
      <c r="H40" s="12">
        <v>-10988.05</v>
      </c>
      <c r="I40" s="12"/>
      <c r="J40" s="12"/>
      <c r="K40" s="12">
        <v>-6884.72</v>
      </c>
      <c r="L40" s="12"/>
      <c r="M40" s="12"/>
      <c r="N40" s="12">
        <v>-9963.66</v>
      </c>
      <c r="O40" s="12"/>
      <c r="P40" s="12">
        <f>SUM(C40:O40)</f>
        <v>-30434.57</v>
      </c>
    </row>
    <row r="41" spans="1:16" x14ac:dyDescent="0.2">
      <c r="A41" s="34">
        <v>3245110</v>
      </c>
      <c r="B41" s="6" t="s">
        <v>0</v>
      </c>
      <c r="C41" s="1">
        <v>355081.9</v>
      </c>
      <c r="D41" s="1">
        <v>453640.9</v>
      </c>
      <c r="E41" s="1">
        <v>223265</v>
      </c>
      <c r="F41" s="1">
        <v>307046.5</v>
      </c>
      <c r="G41" s="1">
        <v>319309</v>
      </c>
      <c r="H41" s="1">
        <v>116045</v>
      </c>
      <c r="I41" s="1">
        <v>192492.5</v>
      </c>
      <c r="J41" s="1">
        <v>405416</v>
      </c>
      <c r="K41" s="1">
        <v>146583</v>
      </c>
      <c r="L41" s="1">
        <v>168378</v>
      </c>
      <c r="M41" s="1">
        <v>485957.5</v>
      </c>
      <c r="N41" s="1">
        <v>153129.5</v>
      </c>
      <c r="O41" s="1"/>
      <c r="P41" s="12">
        <f t="shared" ref="P41:P52" si="4">SUM(C41:O41)</f>
        <v>3326344.8</v>
      </c>
    </row>
    <row r="42" spans="1:16" x14ac:dyDescent="0.2">
      <c r="A42" s="34">
        <v>3245114</v>
      </c>
      <c r="B42" s="6" t="s">
        <v>1</v>
      </c>
      <c r="C42" s="1"/>
      <c r="D42" s="1"/>
      <c r="E42" s="1"/>
      <c r="F42" s="1"/>
      <c r="G42" s="1"/>
      <c r="H42" s="1"/>
      <c r="I42" s="1"/>
      <c r="J42" s="1"/>
      <c r="K42" s="1">
        <v>5096.5</v>
      </c>
      <c r="L42" s="1"/>
      <c r="M42" s="1"/>
      <c r="N42" s="1"/>
      <c r="O42" s="1"/>
      <c r="P42" s="12">
        <f t="shared" si="4"/>
        <v>5096.5</v>
      </c>
    </row>
    <row r="43" spans="1:16" x14ac:dyDescent="0.2">
      <c r="A43" s="34">
        <v>3245115</v>
      </c>
      <c r="B43" s="6" t="s">
        <v>11</v>
      </c>
      <c r="C43" s="1"/>
      <c r="D43" s="1"/>
      <c r="E43" s="1">
        <v>7037</v>
      </c>
      <c r="F43" s="1"/>
      <c r="G43" s="1">
        <v>5096.5</v>
      </c>
      <c r="H43" s="1">
        <v>11643</v>
      </c>
      <c r="I43" s="1"/>
      <c r="J43" s="1"/>
      <c r="K43" s="1">
        <v>5096.5</v>
      </c>
      <c r="L43" s="1">
        <v>10193</v>
      </c>
      <c r="M43" s="1">
        <v>5096.5</v>
      </c>
      <c r="N43" s="1"/>
      <c r="O43" s="1"/>
      <c r="P43" s="12">
        <f t="shared" si="4"/>
        <v>44162.5</v>
      </c>
    </row>
    <row r="44" spans="1:16" x14ac:dyDescent="0.2">
      <c r="A44" s="34">
        <v>3245116</v>
      </c>
      <c r="B44" s="6" t="s">
        <v>2</v>
      </c>
      <c r="C44" s="1">
        <v>5096.5</v>
      </c>
      <c r="D44" s="1">
        <v>5096.5</v>
      </c>
      <c r="E44" s="1">
        <v>15289.5</v>
      </c>
      <c r="F44" s="1">
        <v>15289.5</v>
      </c>
      <c r="G44" s="1"/>
      <c r="H44" s="1">
        <v>10193</v>
      </c>
      <c r="I44" s="1">
        <v>20386</v>
      </c>
      <c r="J44" s="1">
        <v>5096.5</v>
      </c>
      <c r="K44" s="1"/>
      <c r="L44" s="1">
        <v>10193</v>
      </c>
      <c r="M44" s="1"/>
      <c r="N44" s="1">
        <v>5096.5</v>
      </c>
      <c r="O44" s="1"/>
      <c r="P44" s="12">
        <f t="shared" si="4"/>
        <v>91737</v>
      </c>
    </row>
    <row r="45" spans="1:16" x14ac:dyDescent="0.2">
      <c r="A45" s="34">
        <v>3245117</v>
      </c>
      <c r="B45" s="6" t="s">
        <v>3</v>
      </c>
      <c r="C45" s="1">
        <v>101930</v>
      </c>
      <c r="D45" s="1">
        <v>147798.5</v>
      </c>
      <c r="E45" s="1">
        <v>107026.5</v>
      </c>
      <c r="F45" s="1">
        <v>107026.5</v>
      </c>
      <c r="G45" s="1">
        <v>61883</v>
      </c>
      <c r="H45" s="1">
        <v>45868.5</v>
      </c>
      <c r="I45" s="1">
        <v>20386</v>
      </c>
      <c r="J45" s="1">
        <v>40772</v>
      </c>
      <c r="K45" s="1">
        <v>50965</v>
      </c>
      <c r="L45" s="1">
        <v>45378</v>
      </c>
      <c r="M45" s="1">
        <v>50965</v>
      </c>
      <c r="N45" s="1">
        <v>20386</v>
      </c>
      <c r="O45" s="1"/>
      <c r="P45" s="12">
        <f t="shared" si="4"/>
        <v>800385</v>
      </c>
    </row>
    <row r="46" spans="1:16" x14ac:dyDescent="0.2">
      <c r="A46" s="34">
        <v>3245118</v>
      </c>
      <c r="B46" s="6" t="s">
        <v>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v>4445.3999999999996</v>
      </c>
      <c r="N46" s="1"/>
      <c r="O46" s="1"/>
      <c r="P46" s="12">
        <f t="shared" si="4"/>
        <v>4445.3999999999996</v>
      </c>
    </row>
    <row r="47" spans="1:16" x14ac:dyDescent="0.2">
      <c r="A47" s="34">
        <v>3245119</v>
      </c>
      <c r="B47" s="38" t="s">
        <v>20</v>
      </c>
      <c r="C47" s="1"/>
      <c r="D47" s="1"/>
      <c r="E47" s="1"/>
      <c r="F47" s="1"/>
      <c r="G47" s="1"/>
      <c r="H47" s="1"/>
      <c r="I47" s="1"/>
      <c r="J47" s="1"/>
      <c r="K47" s="1"/>
      <c r="L47" s="1">
        <v>5096.5</v>
      </c>
      <c r="M47" s="1"/>
      <c r="N47" s="1"/>
      <c r="O47" s="1"/>
      <c r="P47" s="12">
        <f t="shared" si="4"/>
        <v>5096.5</v>
      </c>
    </row>
    <row r="48" spans="1:16" x14ac:dyDescent="0.2">
      <c r="A48" s="34">
        <v>3245120</v>
      </c>
      <c r="B48" s="6" t="s">
        <v>5</v>
      </c>
      <c r="C48" s="1">
        <v>341465.5</v>
      </c>
      <c r="D48" s="1">
        <v>239535.5</v>
      </c>
      <c r="E48" s="1">
        <v>115352.9</v>
      </c>
      <c r="F48" s="1">
        <v>259921.5</v>
      </c>
      <c r="G48" s="1">
        <v>298262.5</v>
      </c>
      <c r="H48" s="1">
        <v>183474</v>
      </c>
      <c r="I48" s="1">
        <v>198763.5</v>
      </c>
      <c r="J48" s="1">
        <v>221815</v>
      </c>
      <c r="K48" s="1">
        <v>448492</v>
      </c>
      <c r="L48" s="1">
        <v>479305.5</v>
      </c>
      <c r="M48" s="1">
        <v>799210.5</v>
      </c>
      <c r="N48" s="1">
        <v>203860</v>
      </c>
      <c r="O48" s="1"/>
      <c r="P48" s="12">
        <f t="shared" si="4"/>
        <v>3789458.4</v>
      </c>
    </row>
    <row r="49" spans="1:16" x14ac:dyDescent="0.2">
      <c r="A49" s="34">
        <v>3245121</v>
      </c>
      <c r="B49" s="6" t="s">
        <v>12</v>
      </c>
      <c r="C49" s="1">
        <v>5096.5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2">
        <f t="shared" si="4"/>
        <v>5096.5</v>
      </c>
    </row>
    <row r="50" spans="1:16" x14ac:dyDescent="0.2">
      <c r="A50" s="36">
        <v>3245123</v>
      </c>
      <c r="B50" s="6" t="s">
        <v>13</v>
      </c>
      <c r="C50" s="1">
        <v>104787</v>
      </c>
      <c r="D50" s="1">
        <v>7890.75</v>
      </c>
      <c r="E50" s="1"/>
      <c r="F50" s="1"/>
      <c r="G50" s="1"/>
      <c r="H50" s="1"/>
      <c r="I50" s="1">
        <v>5096.5</v>
      </c>
      <c r="J50" s="1"/>
      <c r="K50" s="1"/>
      <c r="L50" s="1"/>
      <c r="M50" s="1">
        <v>3881</v>
      </c>
      <c r="N50" s="1"/>
      <c r="O50" s="1"/>
      <c r="P50" s="12">
        <f t="shared" si="4"/>
        <v>121655.25</v>
      </c>
    </row>
    <row r="51" spans="1:16" x14ac:dyDescent="0.2">
      <c r="A51" s="34">
        <v>3245125</v>
      </c>
      <c r="B51" s="6" t="s">
        <v>6</v>
      </c>
      <c r="C51" s="1">
        <v>147798.5</v>
      </c>
      <c r="D51" s="1">
        <v>81544</v>
      </c>
      <c r="E51" s="1">
        <v>112123</v>
      </c>
      <c r="F51" s="1">
        <v>229342.5</v>
      </c>
      <c r="G51" s="1">
        <v>389358.5</v>
      </c>
      <c r="H51" s="1">
        <v>944470.5</v>
      </c>
      <c r="I51" s="1">
        <v>112123</v>
      </c>
      <c r="J51" s="1">
        <v>61158</v>
      </c>
      <c r="K51" s="1">
        <v>95577</v>
      </c>
      <c r="L51" s="1">
        <v>127412.5</v>
      </c>
      <c r="M51" s="1">
        <v>340590</v>
      </c>
      <c r="N51" s="1">
        <v>34460</v>
      </c>
      <c r="O51" s="1"/>
      <c r="P51" s="12">
        <f t="shared" si="4"/>
        <v>2675957.5</v>
      </c>
    </row>
    <row r="52" spans="1:16" ht="13.5" thickBot="1" x14ac:dyDescent="0.25">
      <c r="A52" s="34">
        <v>3245126</v>
      </c>
      <c r="B52" s="37" t="s">
        <v>25</v>
      </c>
      <c r="C52" s="2">
        <v>20386</v>
      </c>
      <c r="D52" s="2">
        <v>25482.5</v>
      </c>
      <c r="E52" s="2">
        <v>10193</v>
      </c>
      <c r="F52" s="2"/>
      <c r="G52" s="2">
        <v>10193</v>
      </c>
      <c r="H52" s="2">
        <v>15289.5</v>
      </c>
      <c r="I52" s="2">
        <v>15289.5</v>
      </c>
      <c r="J52" s="2">
        <v>15289.5</v>
      </c>
      <c r="K52" s="2">
        <v>25482.5</v>
      </c>
      <c r="L52" s="2">
        <v>25482.5</v>
      </c>
      <c r="M52" s="2">
        <v>20386</v>
      </c>
      <c r="N52" s="2">
        <v>15289.5</v>
      </c>
      <c r="O52" s="2"/>
      <c r="P52" s="22">
        <f t="shared" si="4"/>
        <v>198763.5</v>
      </c>
    </row>
    <row r="53" spans="1:16" ht="13.5" thickTop="1" x14ac:dyDescent="0.2">
      <c r="A53" s="35"/>
      <c r="B53" s="4" t="s">
        <v>8</v>
      </c>
      <c r="C53" s="3">
        <f t="shared" ref="C53:P53" si="5">SUM(C39:C52)</f>
        <v>1100031.4100000001</v>
      </c>
      <c r="D53" s="3">
        <f t="shared" si="5"/>
        <v>982801.66</v>
      </c>
      <c r="E53" s="3">
        <f t="shared" si="5"/>
        <v>638506.81000000006</v>
      </c>
      <c r="F53" s="3">
        <f t="shared" si="5"/>
        <v>918626.5</v>
      </c>
      <c r="G53" s="3">
        <f t="shared" si="5"/>
        <v>1084102.5</v>
      </c>
      <c r="H53" s="3">
        <f t="shared" si="5"/>
        <v>1351864.6</v>
      </c>
      <c r="I53" s="3">
        <f t="shared" si="5"/>
        <v>574512.78</v>
      </c>
      <c r="J53" s="3">
        <f t="shared" si="5"/>
        <v>760861.74</v>
      </c>
      <c r="K53" s="3">
        <f t="shared" si="5"/>
        <v>784416.84</v>
      </c>
      <c r="L53" s="3">
        <f t="shared" si="5"/>
        <v>871439</v>
      </c>
      <c r="M53" s="3">
        <f t="shared" si="5"/>
        <v>1732457.26</v>
      </c>
      <c r="N53" s="3">
        <f t="shared" si="5"/>
        <v>422257.83999999997</v>
      </c>
      <c r="O53" s="3">
        <f t="shared" si="5"/>
        <v>0</v>
      </c>
      <c r="P53" s="3">
        <f t="shared" si="5"/>
        <v>11221878.939999999</v>
      </c>
    </row>
    <row r="55" spans="1:16" x14ac:dyDescent="0.2">
      <c r="A55" s="35"/>
      <c r="B55" s="20"/>
      <c r="C55" s="18">
        <v>43647</v>
      </c>
      <c r="D55" s="18">
        <v>43678</v>
      </c>
      <c r="E55" s="18">
        <v>43709</v>
      </c>
      <c r="F55" s="18">
        <v>43739</v>
      </c>
      <c r="G55" s="18">
        <v>43770</v>
      </c>
      <c r="H55" s="18">
        <v>43800</v>
      </c>
      <c r="I55" s="18">
        <v>43831</v>
      </c>
      <c r="J55" s="18">
        <v>43862</v>
      </c>
      <c r="K55" s="18">
        <v>43891</v>
      </c>
      <c r="L55" s="18">
        <v>43922</v>
      </c>
      <c r="M55" s="18">
        <v>43952</v>
      </c>
      <c r="N55" s="18">
        <v>43983</v>
      </c>
      <c r="O55" s="18" t="s">
        <v>18</v>
      </c>
      <c r="P55" s="19" t="s">
        <v>7</v>
      </c>
    </row>
    <row r="56" spans="1:16" x14ac:dyDescent="0.2">
      <c r="A56" s="35"/>
      <c r="B56" s="10" t="s">
        <v>17</v>
      </c>
      <c r="C56" s="11">
        <v>11746.26</v>
      </c>
      <c r="D56" s="11"/>
      <c r="E56" s="11">
        <f>25408</f>
        <v>25408</v>
      </c>
      <c r="F56" s="11"/>
      <c r="G56" s="11"/>
      <c r="H56" s="11">
        <v>15046.51</v>
      </c>
      <c r="I56" s="11"/>
      <c r="J56" s="11">
        <v>10984.33</v>
      </c>
      <c r="K56" s="11">
        <v>8536.9500000000007</v>
      </c>
      <c r="L56" s="11">
        <v>5395.69</v>
      </c>
      <c r="M56" s="11"/>
      <c r="N56" s="11">
        <v>18379.28</v>
      </c>
      <c r="O56" s="11"/>
      <c r="P56" s="11">
        <f>SUM(C56:O56)</f>
        <v>95497.02</v>
      </c>
    </row>
    <row r="57" spans="1:16" x14ac:dyDescent="0.2">
      <c r="A57" s="35"/>
      <c r="B57" s="6" t="s">
        <v>19</v>
      </c>
      <c r="C57" s="12"/>
      <c r="D57" s="12"/>
      <c r="E57" s="12">
        <v>-2673.57</v>
      </c>
      <c r="F57" s="12"/>
      <c r="G57" s="12"/>
      <c r="H57" s="12"/>
      <c r="I57" s="12"/>
      <c r="J57" s="12"/>
      <c r="K57" s="12">
        <v>-4272.6400000000003</v>
      </c>
      <c r="L57" s="12"/>
      <c r="M57" s="12"/>
      <c r="N57" s="12">
        <v>-2599.35</v>
      </c>
      <c r="O57" s="12"/>
      <c r="P57" s="12">
        <f>SUM(C57:O57)</f>
        <v>-9545.5600000000013</v>
      </c>
    </row>
    <row r="58" spans="1:16" x14ac:dyDescent="0.2">
      <c r="A58" s="34">
        <v>3245110</v>
      </c>
      <c r="B58" s="6" t="s">
        <v>0</v>
      </c>
      <c r="C58" s="1">
        <v>228320.5</v>
      </c>
      <c r="D58" s="1">
        <v>198763.5</v>
      </c>
      <c r="E58" s="1">
        <v>183515</v>
      </c>
      <c r="F58" s="1">
        <v>227380.5</v>
      </c>
      <c r="G58" s="1">
        <v>104595.5</v>
      </c>
      <c r="H58" s="1">
        <v>158032.5</v>
      </c>
      <c r="I58" s="1">
        <v>244866.5</v>
      </c>
      <c r="J58" s="1">
        <v>253545</v>
      </c>
      <c r="K58" s="1">
        <v>168184.5</v>
      </c>
      <c r="L58" s="1">
        <v>451519</v>
      </c>
      <c r="M58" s="1">
        <v>312336.5</v>
      </c>
      <c r="N58" s="1">
        <v>229618</v>
      </c>
      <c r="O58" s="1"/>
      <c r="P58" s="12">
        <f t="shared" ref="P58:P69" si="6">SUM(C58:O58)</f>
        <v>2760677</v>
      </c>
    </row>
    <row r="59" spans="1:16" x14ac:dyDescent="0.2">
      <c r="A59" s="34">
        <v>3245114</v>
      </c>
      <c r="B59" s="6" t="s">
        <v>1</v>
      </c>
      <c r="C59" s="1"/>
      <c r="D59" s="1">
        <v>-5096.5</v>
      </c>
      <c r="E59" s="1"/>
      <c r="F59" s="1"/>
      <c r="G59" s="1"/>
      <c r="H59" s="1"/>
      <c r="I59" s="1"/>
      <c r="J59" s="1">
        <v>5096.5</v>
      </c>
      <c r="K59" s="1"/>
      <c r="L59" s="1"/>
      <c r="M59" s="1"/>
      <c r="N59" s="1"/>
      <c r="O59" s="1"/>
      <c r="P59" s="12">
        <f t="shared" si="6"/>
        <v>0</v>
      </c>
    </row>
    <row r="60" spans="1:16" x14ac:dyDescent="0.2">
      <c r="A60" s="34">
        <v>3245115</v>
      </c>
      <c r="B60" s="6" t="s">
        <v>11</v>
      </c>
      <c r="C60" s="1"/>
      <c r="D60" s="1">
        <v>10193</v>
      </c>
      <c r="E60" s="1"/>
      <c r="F60" s="1"/>
      <c r="G60" s="1">
        <v>3881</v>
      </c>
      <c r="H60" s="1"/>
      <c r="I60" s="1"/>
      <c r="J60" s="1">
        <v>19405</v>
      </c>
      <c r="K60" s="1"/>
      <c r="L60" s="1"/>
      <c r="M60" s="1">
        <v>5096.5</v>
      </c>
      <c r="N60" s="1">
        <v>10193</v>
      </c>
      <c r="O60" s="1"/>
      <c r="P60" s="12">
        <f t="shared" si="6"/>
        <v>48768.5</v>
      </c>
    </row>
    <row r="61" spans="1:16" x14ac:dyDescent="0.2">
      <c r="A61" s="34">
        <v>3245116</v>
      </c>
      <c r="B61" s="6" t="s">
        <v>2</v>
      </c>
      <c r="C61" s="1">
        <v>10193</v>
      </c>
      <c r="D61" s="1"/>
      <c r="E61" s="1"/>
      <c r="F61" s="1">
        <v>5096.5</v>
      </c>
      <c r="G61" s="1">
        <v>15289.5</v>
      </c>
      <c r="H61" s="1">
        <v>10193</v>
      </c>
      <c r="I61" s="1">
        <v>5096.5</v>
      </c>
      <c r="J61" s="1">
        <v>10193</v>
      </c>
      <c r="K61" s="1">
        <v>10193</v>
      </c>
      <c r="L61" s="1">
        <v>5096.5</v>
      </c>
      <c r="M61" s="1">
        <v>5096.5</v>
      </c>
      <c r="N61" s="1">
        <v>15289.5</v>
      </c>
      <c r="O61" s="1"/>
      <c r="P61" s="12">
        <f t="shared" si="6"/>
        <v>91737</v>
      </c>
    </row>
    <row r="62" spans="1:16" x14ac:dyDescent="0.2">
      <c r="A62" s="34">
        <v>3245117</v>
      </c>
      <c r="B62" s="6" t="s">
        <v>3</v>
      </c>
      <c r="C62" s="1">
        <v>121057.5</v>
      </c>
      <c r="D62" s="1">
        <v>25482.5</v>
      </c>
      <c r="E62" s="1">
        <v>15289.5</v>
      </c>
      <c r="F62" s="1">
        <v>191193</v>
      </c>
      <c r="G62" s="1">
        <v>15289.5</v>
      </c>
      <c r="H62" s="1">
        <v>38341</v>
      </c>
      <c r="I62" s="1">
        <v>228766</v>
      </c>
      <c r="J62" s="1">
        <v>72054.5</v>
      </c>
      <c r="K62" s="1">
        <v>342296</v>
      </c>
      <c r="L62" s="1">
        <v>267554.5</v>
      </c>
      <c r="M62" s="1">
        <v>93677.5</v>
      </c>
      <c r="N62" s="1">
        <v>262714</v>
      </c>
      <c r="O62" s="1"/>
      <c r="P62" s="12">
        <f t="shared" si="6"/>
        <v>1673715.5</v>
      </c>
    </row>
    <row r="63" spans="1:16" x14ac:dyDescent="0.2">
      <c r="A63" s="34">
        <v>3245118</v>
      </c>
      <c r="B63" s="6" t="s">
        <v>4</v>
      </c>
      <c r="C63" s="1"/>
      <c r="D63" s="1"/>
      <c r="E63" s="1">
        <v>5096.5</v>
      </c>
      <c r="F63" s="1"/>
      <c r="G63" s="1"/>
      <c r="H63" s="1"/>
      <c r="I63" s="1"/>
      <c r="J63" s="1"/>
      <c r="K63" s="1">
        <v>5096.5</v>
      </c>
      <c r="L63" s="1"/>
      <c r="M63" s="1"/>
      <c r="N63" s="1"/>
      <c r="O63" s="1"/>
      <c r="P63" s="12">
        <f t="shared" si="6"/>
        <v>10193</v>
      </c>
    </row>
    <row r="64" spans="1:16" x14ac:dyDescent="0.2">
      <c r="A64" s="34">
        <v>3245119</v>
      </c>
      <c r="B64" s="38" t="s">
        <v>20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2">
        <f t="shared" si="6"/>
        <v>0</v>
      </c>
    </row>
    <row r="65" spans="1:16" x14ac:dyDescent="0.2">
      <c r="A65" s="34">
        <v>3245120</v>
      </c>
      <c r="B65" s="6" t="s">
        <v>5</v>
      </c>
      <c r="C65" s="1">
        <v>321079.5</v>
      </c>
      <c r="D65" s="1">
        <v>295597</v>
      </c>
      <c r="E65" s="1">
        <v>234439</v>
      </c>
      <c r="F65" s="1">
        <v>203860</v>
      </c>
      <c r="G65" s="1">
        <v>446487</v>
      </c>
      <c r="H65" s="1">
        <v>906364</v>
      </c>
      <c r="I65" s="1">
        <v>336369</v>
      </c>
      <c r="J65" s="1">
        <v>336369</v>
      </c>
      <c r="K65" s="1">
        <v>467662.5</v>
      </c>
      <c r="L65" s="1">
        <v>284188.5</v>
      </c>
      <c r="M65" s="1">
        <v>462566</v>
      </c>
      <c r="N65" s="1">
        <v>519843</v>
      </c>
      <c r="O65" s="1"/>
      <c r="P65" s="12">
        <f t="shared" si="6"/>
        <v>4814824.5</v>
      </c>
    </row>
    <row r="66" spans="1:16" x14ac:dyDescent="0.2">
      <c r="A66" s="34">
        <v>3245121</v>
      </c>
      <c r="B66" s="6" t="s">
        <v>12</v>
      </c>
      <c r="C66" s="1"/>
      <c r="D66" s="1"/>
      <c r="E66" s="1"/>
      <c r="F66" s="1"/>
      <c r="G66" s="1"/>
      <c r="H66" s="1"/>
      <c r="I66" s="1"/>
      <c r="J66" s="1"/>
      <c r="K66" s="1"/>
      <c r="L66" s="1">
        <v>5096.5</v>
      </c>
      <c r="M66" s="1"/>
      <c r="N66" s="1"/>
      <c r="O66" s="1"/>
      <c r="P66" s="12">
        <f t="shared" si="6"/>
        <v>5096.5</v>
      </c>
    </row>
    <row r="67" spans="1:16" x14ac:dyDescent="0.2">
      <c r="A67" s="36">
        <v>3245123</v>
      </c>
      <c r="B67" s="6" t="s">
        <v>13</v>
      </c>
      <c r="C67" s="1">
        <v>11643</v>
      </c>
      <c r="D67" s="1"/>
      <c r="E67" s="1"/>
      <c r="F67" s="1">
        <v>5096.5</v>
      </c>
      <c r="G67" s="1"/>
      <c r="H67" s="1">
        <v>110608.5</v>
      </c>
      <c r="I67" s="1">
        <v>9702.5</v>
      </c>
      <c r="J67" s="1"/>
      <c r="K67" s="1">
        <v>11643</v>
      </c>
      <c r="L67" s="1">
        <v>11643</v>
      </c>
      <c r="M67" s="1"/>
      <c r="N67" s="1">
        <v>11643</v>
      </c>
      <c r="O67" s="1"/>
      <c r="P67" s="12">
        <f t="shared" si="6"/>
        <v>171979.5</v>
      </c>
    </row>
    <row r="68" spans="1:16" x14ac:dyDescent="0.2">
      <c r="A68" s="34">
        <v>3245125</v>
      </c>
      <c r="B68" s="6" t="s">
        <v>6</v>
      </c>
      <c r="C68" s="1">
        <v>635311.5</v>
      </c>
      <c r="D68" s="1">
        <v>101930</v>
      </c>
      <c r="E68" s="1">
        <v>71351</v>
      </c>
      <c r="F68" s="1">
        <v>137605.5</v>
      </c>
      <c r="G68" s="1">
        <v>86640.5</v>
      </c>
      <c r="H68" s="1">
        <v>97771.5</v>
      </c>
      <c r="I68" s="1">
        <v>127412.5</v>
      </c>
      <c r="J68" s="1">
        <v>603517</v>
      </c>
      <c r="K68" s="1">
        <v>175882</v>
      </c>
      <c r="L68" s="1">
        <v>554258</v>
      </c>
      <c r="M68" s="1">
        <v>61158</v>
      </c>
      <c r="N68" s="1">
        <v>96833.5</v>
      </c>
      <c r="O68" s="1"/>
      <c r="P68" s="12">
        <f t="shared" si="6"/>
        <v>2749671</v>
      </c>
    </row>
    <row r="69" spans="1:16" ht="13.5" thickBot="1" x14ac:dyDescent="0.25">
      <c r="A69" s="34">
        <v>3245126</v>
      </c>
      <c r="B69" s="37" t="s">
        <v>25</v>
      </c>
      <c r="C69" s="2">
        <v>15289.5</v>
      </c>
      <c r="D69" s="2">
        <v>25482.5</v>
      </c>
      <c r="E69" s="2">
        <v>5096.5</v>
      </c>
      <c r="F69" s="2">
        <v>15289.5</v>
      </c>
      <c r="G69" s="2">
        <v>15289.5</v>
      </c>
      <c r="H69" s="2">
        <v>5096.5</v>
      </c>
      <c r="I69" s="2">
        <v>15289.5</v>
      </c>
      <c r="J69" s="2">
        <v>15289.5</v>
      </c>
      <c r="K69" s="2">
        <v>35675.5</v>
      </c>
      <c r="L69" s="2">
        <v>20386</v>
      </c>
      <c r="M69" s="2">
        <v>30579</v>
      </c>
      <c r="N69" s="2">
        <v>35675.5</v>
      </c>
      <c r="O69" s="2"/>
      <c r="P69" s="22">
        <f t="shared" si="6"/>
        <v>234439</v>
      </c>
    </row>
    <row r="70" spans="1:16" ht="13.5" thickTop="1" x14ac:dyDescent="0.2">
      <c r="A70" s="35"/>
      <c r="B70" s="4" t="s">
        <v>8</v>
      </c>
      <c r="C70" s="3">
        <f t="shared" ref="C70:P70" si="7">SUM(C56:C69)</f>
        <v>1354640.76</v>
      </c>
      <c r="D70" s="3">
        <f t="shared" si="7"/>
        <v>652352</v>
      </c>
      <c r="E70" s="3">
        <f t="shared" si="7"/>
        <v>537521.92999999993</v>
      </c>
      <c r="F70" s="3">
        <f t="shared" si="7"/>
        <v>785521.5</v>
      </c>
      <c r="G70" s="3">
        <f t="shared" si="7"/>
        <v>687472.5</v>
      </c>
      <c r="H70" s="3">
        <f t="shared" si="7"/>
        <v>1341453.51</v>
      </c>
      <c r="I70" s="3">
        <f t="shared" si="7"/>
        <v>967502.5</v>
      </c>
      <c r="J70" s="3">
        <f t="shared" si="7"/>
        <v>1326453.83</v>
      </c>
      <c r="K70" s="3">
        <f t="shared" si="7"/>
        <v>1220897.31</v>
      </c>
      <c r="L70" s="3">
        <f t="shared" si="7"/>
        <v>1605137.69</v>
      </c>
      <c r="M70" s="3">
        <f t="shared" si="7"/>
        <v>970510</v>
      </c>
      <c r="N70" s="3">
        <f t="shared" si="7"/>
        <v>1197589.43</v>
      </c>
      <c r="O70" s="3">
        <f t="shared" si="7"/>
        <v>0</v>
      </c>
      <c r="P70" s="3">
        <f t="shared" si="7"/>
        <v>12647052.960000001</v>
      </c>
    </row>
    <row r="72" spans="1:16" x14ac:dyDescent="0.2">
      <c r="A72" s="35"/>
      <c r="B72" s="20"/>
      <c r="C72" s="18">
        <v>44013</v>
      </c>
      <c r="D72" s="18">
        <v>44044</v>
      </c>
      <c r="E72" s="18">
        <v>44075</v>
      </c>
      <c r="F72" s="18">
        <v>44105</v>
      </c>
      <c r="G72" s="18">
        <v>44136</v>
      </c>
      <c r="H72" s="18">
        <v>44166</v>
      </c>
      <c r="I72" s="18">
        <v>44197</v>
      </c>
      <c r="J72" s="18">
        <v>44228</v>
      </c>
      <c r="K72" s="18">
        <v>44256</v>
      </c>
      <c r="L72" s="18">
        <v>44287</v>
      </c>
      <c r="M72" s="18">
        <v>44317</v>
      </c>
      <c r="N72" s="18">
        <v>44348</v>
      </c>
      <c r="O72" s="18" t="s">
        <v>18</v>
      </c>
      <c r="P72" s="19" t="s">
        <v>7</v>
      </c>
    </row>
    <row r="73" spans="1:16" x14ac:dyDescent="0.2">
      <c r="A73" s="35"/>
      <c r="B73" s="10" t="s">
        <v>17</v>
      </c>
      <c r="C73" s="11">
        <v>9994.1</v>
      </c>
      <c r="D73" s="11">
        <v>13688.69</v>
      </c>
      <c r="E73" s="11">
        <f>51073.58</f>
        <v>51073.58</v>
      </c>
      <c r="F73" s="11"/>
      <c r="G73" s="11"/>
      <c r="H73" s="11">
        <v>8348.7999999999993</v>
      </c>
      <c r="I73" s="11"/>
      <c r="J73" s="11">
        <v>6333.07</v>
      </c>
      <c r="K73" s="11">
        <v>3728.81</v>
      </c>
      <c r="L73" s="11"/>
      <c r="M73" s="11">
        <v>3317.81</v>
      </c>
      <c r="N73" s="11">
        <v>1961.46</v>
      </c>
      <c r="O73" s="11"/>
      <c r="P73" s="11">
        <f>SUM(C73:O73)</f>
        <v>98446.319999999992</v>
      </c>
    </row>
    <row r="74" spans="1:16" x14ac:dyDescent="0.2">
      <c r="A74" s="35"/>
      <c r="B74" s="6" t="s">
        <v>19</v>
      </c>
      <c r="C74" s="12"/>
      <c r="D74" s="12"/>
      <c r="E74" s="12">
        <v>-2346.2399999999998</v>
      </c>
      <c r="F74" s="12"/>
      <c r="G74" s="12"/>
      <c r="H74" s="12"/>
      <c r="I74" s="12">
        <v>-2896.8</v>
      </c>
      <c r="J74" s="12"/>
      <c r="K74" s="12">
        <v>-3096.5</v>
      </c>
      <c r="L74" s="12"/>
      <c r="M74" s="12"/>
      <c r="N74" s="12"/>
      <c r="O74" s="12"/>
      <c r="P74" s="12">
        <f>SUM(C74:O74)</f>
        <v>-8339.5400000000009</v>
      </c>
    </row>
    <row r="75" spans="1:16" x14ac:dyDescent="0.2">
      <c r="A75" s="34">
        <v>3245110</v>
      </c>
      <c r="B75" s="6" t="s">
        <v>0</v>
      </c>
      <c r="C75" s="1">
        <v>178377.5</v>
      </c>
      <c r="D75" s="1">
        <v>207741</v>
      </c>
      <c r="E75" s="1">
        <v>352084.5</v>
      </c>
      <c r="F75" s="1">
        <v>314767.5</v>
      </c>
      <c r="G75" s="1">
        <v>221815</v>
      </c>
      <c r="H75" s="1">
        <v>333148.5</v>
      </c>
      <c r="I75" s="1">
        <v>165753.5</v>
      </c>
      <c r="J75" s="1">
        <v>385288</v>
      </c>
      <c r="K75" s="1">
        <v>364026.5</v>
      </c>
      <c r="L75" s="1">
        <v>308729</v>
      </c>
      <c r="M75" s="1">
        <v>232992</v>
      </c>
      <c r="N75" s="1">
        <v>378036</v>
      </c>
      <c r="O75" s="1"/>
      <c r="P75" s="12">
        <f t="shared" ref="P75:P86" si="8">SUM(C75:O75)</f>
        <v>3442759</v>
      </c>
    </row>
    <row r="76" spans="1:16" x14ac:dyDescent="0.2">
      <c r="A76" s="34">
        <v>3245114</v>
      </c>
      <c r="B76" s="6" t="s">
        <v>1</v>
      </c>
      <c r="C76" s="1"/>
      <c r="D76" s="1"/>
      <c r="E76" s="1"/>
      <c r="F76" s="1"/>
      <c r="G76" s="1"/>
      <c r="H76" s="1"/>
      <c r="I76" s="1"/>
      <c r="J76" s="1"/>
      <c r="K76" s="1"/>
      <c r="L76" s="1">
        <v>5821.5</v>
      </c>
      <c r="M76" s="1"/>
      <c r="N76" s="1"/>
      <c r="O76" s="1"/>
      <c r="P76" s="12">
        <f t="shared" si="8"/>
        <v>5821.5</v>
      </c>
    </row>
    <row r="77" spans="1:16" x14ac:dyDescent="0.2">
      <c r="A77" s="34">
        <v>3245115</v>
      </c>
      <c r="B77" s="6" t="s">
        <v>11</v>
      </c>
      <c r="C77" s="1"/>
      <c r="D77" s="1"/>
      <c r="E77" s="1"/>
      <c r="F77" s="1"/>
      <c r="G77" s="1">
        <v>5096.5</v>
      </c>
      <c r="H77" s="1"/>
      <c r="I77" s="1"/>
      <c r="J77" s="1"/>
      <c r="K77" s="1"/>
      <c r="L77" s="1"/>
      <c r="M77" s="1">
        <v>5096.5</v>
      </c>
      <c r="N77" s="1"/>
      <c r="O77" s="1"/>
      <c r="P77" s="12">
        <f t="shared" si="8"/>
        <v>10193</v>
      </c>
    </row>
    <row r="78" spans="1:16" x14ac:dyDescent="0.2">
      <c r="A78" s="34">
        <v>3245116</v>
      </c>
      <c r="B78" s="6" t="s">
        <v>2</v>
      </c>
      <c r="C78" s="1">
        <v>5096.5</v>
      </c>
      <c r="D78" s="1">
        <v>5096.5</v>
      </c>
      <c r="E78" s="1">
        <v>10193</v>
      </c>
      <c r="F78" s="1">
        <v>10193</v>
      </c>
      <c r="G78" s="1">
        <v>5096.5</v>
      </c>
      <c r="H78" s="1">
        <f>10193+5096.5</f>
        <v>15289.5</v>
      </c>
      <c r="I78" s="1">
        <v>20386</v>
      </c>
      <c r="J78" s="1">
        <v>5096.5</v>
      </c>
      <c r="K78" s="1">
        <v>15289.5</v>
      </c>
      <c r="L78" s="1"/>
      <c r="M78" s="1">
        <v>20386</v>
      </c>
      <c r="N78" s="1">
        <v>10193</v>
      </c>
      <c r="O78" s="1"/>
      <c r="P78" s="12">
        <f t="shared" si="8"/>
        <v>122316</v>
      </c>
    </row>
    <row r="79" spans="1:16" x14ac:dyDescent="0.2">
      <c r="A79" s="34">
        <v>3245117</v>
      </c>
      <c r="B79" s="6" t="s">
        <v>3</v>
      </c>
      <c r="C79" s="1">
        <v>358758</v>
      </c>
      <c r="D79" s="1">
        <v>173281</v>
      </c>
      <c r="E79" s="1">
        <v>24267</v>
      </c>
      <c r="F79" s="1">
        <v>68920</v>
      </c>
      <c r="G79" s="1">
        <v>71351</v>
      </c>
      <c r="H79" s="1">
        <v>64292.5</v>
      </c>
      <c r="I79" s="1">
        <v>11174</v>
      </c>
      <c r="J79" s="1">
        <v>37850.5</v>
      </c>
      <c r="K79" s="1">
        <v>132509</v>
      </c>
      <c r="L79" s="1">
        <v>53630.5</v>
      </c>
      <c r="M79" s="1">
        <v>32029</v>
      </c>
      <c r="N79" s="1">
        <v>120823</v>
      </c>
      <c r="O79" s="1"/>
      <c r="P79" s="12">
        <f t="shared" si="8"/>
        <v>1148885.5</v>
      </c>
    </row>
    <row r="80" spans="1:16" x14ac:dyDescent="0.2">
      <c r="A80" s="34">
        <v>3245118</v>
      </c>
      <c r="B80" s="6" t="s">
        <v>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>
        <v>5096.5</v>
      </c>
      <c r="N80" s="1"/>
      <c r="O80" s="1"/>
      <c r="P80" s="12">
        <f t="shared" si="8"/>
        <v>5096.5</v>
      </c>
    </row>
    <row r="81" spans="1:16" x14ac:dyDescent="0.2">
      <c r="A81" s="34">
        <v>3245119</v>
      </c>
      <c r="B81" s="38" t="s">
        <v>20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2">
        <f t="shared" si="8"/>
        <v>0</v>
      </c>
    </row>
    <row r="82" spans="1:16" x14ac:dyDescent="0.2">
      <c r="A82" s="34">
        <v>3245120</v>
      </c>
      <c r="B82" s="6" t="s">
        <v>5</v>
      </c>
      <c r="C82" s="1">
        <v>300693.5</v>
      </c>
      <c r="D82" s="1">
        <v>682931</v>
      </c>
      <c r="E82" s="1">
        <v>321079.5</v>
      </c>
      <c r="F82" s="1">
        <v>713510</v>
      </c>
      <c r="G82" s="1">
        <v>545325.5</v>
      </c>
      <c r="H82" s="1">
        <v>443395.5</v>
      </c>
      <c r="I82" s="1">
        <v>524939.5</v>
      </c>
      <c r="J82" s="1">
        <v>402623.5</v>
      </c>
      <c r="K82" s="1">
        <v>528820.5</v>
      </c>
      <c r="L82" s="1">
        <v>1182388</v>
      </c>
      <c r="M82" s="1">
        <v>530036</v>
      </c>
      <c r="N82" s="1">
        <v>992602</v>
      </c>
      <c r="O82" s="1"/>
      <c r="P82" s="12">
        <f t="shared" si="8"/>
        <v>7168344.5</v>
      </c>
    </row>
    <row r="83" spans="1:16" x14ac:dyDescent="0.2">
      <c r="A83" s="34">
        <v>3245121</v>
      </c>
      <c r="B83" s="6" t="s">
        <v>12</v>
      </c>
      <c r="C83" s="1"/>
      <c r="D83" s="1"/>
      <c r="E83" s="1">
        <v>5096.5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2">
        <f t="shared" si="8"/>
        <v>5096.5</v>
      </c>
    </row>
    <row r="84" spans="1:16" x14ac:dyDescent="0.2">
      <c r="A84" s="36">
        <v>3245123</v>
      </c>
      <c r="B84" s="6" t="s">
        <v>13</v>
      </c>
      <c r="C84" s="1">
        <v>13583.5</v>
      </c>
      <c r="D84" s="1">
        <v>13583.5</v>
      </c>
      <c r="E84" s="1">
        <v>1940.5</v>
      </c>
      <c r="F84" s="1">
        <v>11643</v>
      </c>
      <c r="G84" s="1">
        <v>11643</v>
      </c>
      <c r="H84" s="1">
        <v>27167</v>
      </c>
      <c r="I84" s="1"/>
      <c r="J84" s="1">
        <v>11643</v>
      </c>
      <c r="K84" s="1"/>
      <c r="L84" s="1">
        <v>9702.5</v>
      </c>
      <c r="M84" s="1">
        <v>7037</v>
      </c>
      <c r="N84" s="1">
        <v>11643</v>
      </c>
      <c r="O84" s="1"/>
      <c r="P84" s="12">
        <f t="shared" si="8"/>
        <v>119586</v>
      </c>
    </row>
    <row r="85" spans="1:16" x14ac:dyDescent="0.2">
      <c r="A85" s="34">
        <v>3245125</v>
      </c>
      <c r="B85" s="6" t="s">
        <v>6</v>
      </c>
      <c r="C85" s="1">
        <v>35675.5</v>
      </c>
      <c r="D85" s="1">
        <v>30579</v>
      </c>
      <c r="E85" s="1">
        <v>356755</v>
      </c>
      <c r="F85" s="1">
        <v>811471</v>
      </c>
      <c r="G85" s="1">
        <v>76447.5</v>
      </c>
      <c r="H85" s="1">
        <v>61158</v>
      </c>
      <c r="I85" s="1">
        <v>112123</v>
      </c>
      <c r="J85" s="1">
        <v>30579</v>
      </c>
      <c r="K85" s="1">
        <v>56061.5</v>
      </c>
      <c r="L85" s="1">
        <v>35675.5</v>
      </c>
      <c r="M85" s="1">
        <v>10193</v>
      </c>
      <c r="N85" s="1">
        <v>20386</v>
      </c>
      <c r="O85" s="1"/>
      <c r="P85" s="12">
        <f t="shared" si="8"/>
        <v>1637104</v>
      </c>
    </row>
    <row r="86" spans="1:16" ht="13.5" thickBot="1" x14ac:dyDescent="0.25">
      <c r="A86" s="34">
        <v>3245126</v>
      </c>
      <c r="B86" s="37" t="s">
        <v>25</v>
      </c>
      <c r="C86" s="2">
        <v>14638.4</v>
      </c>
      <c r="D86" s="2">
        <v>25482.5</v>
      </c>
      <c r="E86" s="2">
        <v>10193</v>
      </c>
      <c r="F86" s="2">
        <v>10193</v>
      </c>
      <c r="G86" s="2">
        <v>10193</v>
      </c>
      <c r="H86" s="2"/>
      <c r="I86" s="2">
        <v>30579</v>
      </c>
      <c r="J86" s="2">
        <v>30579</v>
      </c>
      <c r="K86" s="2">
        <v>5096.5</v>
      </c>
      <c r="L86" s="2">
        <v>5096.5</v>
      </c>
      <c r="M86" s="2">
        <v>15289.5</v>
      </c>
      <c r="N86" s="2">
        <v>10193</v>
      </c>
      <c r="O86" s="2"/>
      <c r="P86" s="22">
        <f t="shared" si="8"/>
        <v>167533.4</v>
      </c>
    </row>
    <row r="87" spans="1:16" ht="13.5" thickTop="1" x14ac:dyDescent="0.2">
      <c r="A87" s="35"/>
      <c r="B87" s="4" t="s">
        <v>8</v>
      </c>
      <c r="C87" s="3">
        <f t="shared" ref="C87:P87" si="9">SUM(C73:C86)</f>
        <v>916817</v>
      </c>
      <c r="D87" s="3">
        <f t="shared" si="9"/>
        <v>1152383.19</v>
      </c>
      <c r="E87" s="3">
        <f t="shared" si="9"/>
        <v>1130336.3400000001</v>
      </c>
      <c r="F87" s="3">
        <f t="shared" si="9"/>
        <v>1940697.5</v>
      </c>
      <c r="G87" s="3">
        <f t="shared" si="9"/>
        <v>946968</v>
      </c>
      <c r="H87" s="3">
        <f t="shared" si="9"/>
        <v>952799.8</v>
      </c>
      <c r="I87" s="3">
        <f t="shared" si="9"/>
        <v>862058.2</v>
      </c>
      <c r="J87" s="3">
        <f t="shared" si="9"/>
        <v>909992.57000000007</v>
      </c>
      <c r="K87" s="3">
        <f t="shared" si="9"/>
        <v>1102435.81</v>
      </c>
      <c r="L87" s="3">
        <f t="shared" si="9"/>
        <v>1601043.5</v>
      </c>
      <c r="M87" s="3">
        <f t="shared" si="9"/>
        <v>861473.31</v>
      </c>
      <c r="N87" s="3">
        <f t="shared" si="9"/>
        <v>1545837.46</v>
      </c>
      <c r="O87" s="3">
        <f t="shared" si="9"/>
        <v>0</v>
      </c>
      <c r="P87" s="3">
        <f t="shared" si="9"/>
        <v>13922842.68</v>
      </c>
    </row>
    <row r="89" spans="1:16" x14ac:dyDescent="0.2">
      <c r="A89" s="35"/>
      <c r="B89" s="20"/>
      <c r="C89" s="18">
        <v>44378</v>
      </c>
      <c r="D89" s="18">
        <v>44409</v>
      </c>
      <c r="E89" s="18">
        <v>44440</v>
      </c>
      <c r="F89" s="18">
        <v>44470</v>
      </c>
      <c r="G89" s="18">
        <v>44501</v>
      </c>
      <c r="H89" s="18">
        <v>44531</v>
      </c>
      <c r="I89" s="18">
        <v>44562</v>
      </c>
      <c r="J89" s="18">
        <v>44593</v>
      </c>
      <c r="K89" s="18">
        <v>44621</v>
      </c>
      <c r="L89" s="18">
        <v>44652</v>
      </c>
      <c r="M89" s="18">
        <v>44682</v>
      </c>
      <c r="N89" s="18">
        <v>44713</v>
      </c>
      <c r="O89" s="18" t="s">
        <v>18</v>
      </c>
      <c r="P89" s="19" t="s">
        <v>7</v>
      </c>
    </row>
    <row r="90" spans="1:16" x14ac:dyDescent="0.2">
      <c r="A90" s="35"/>
      <c r="B90" s="10" t="s">
        <v>17</v>
      </c>
      <c r="C90" s="11">
        <v>1525.3</v>
      </c>
      <c r="D90" s="11">
        <v>2540.58</v>
      </c>
      <c r="E90" s="11">
        <v>34252.69</v>
      </c>
      <c r="F90" s="11"/>
      <c r="G90" s="11">
        <v>1841.28</v>
      </c>
      <c r="H90" s="11">
        <v>2239.2399999999998</v>
      </c>
      <c r="I90" s="11">
        <v>1344.3</v>
      </c>
      <c r="J90" s="11"/>
      <c r="K90" s="11">
        <v>1800.24</v>
      </c>
      <c r="L90" s="11"/>
      <c r="M90" s="11">
        <v>6869.35</v>
      </c>
      <c r="N90" s="11">
        <v>5269.98</v>
      </c>
      <c r="O90" s="11"/>
      <c r="P90" s="11">
        <f>SUM(C90:O90)</f>
        <v>57682.959999999992</v>
      </c>
    </row>
    <row r="91" spans="1:16" x14ac:dyDescent="0.2">
      <c r="A91" s="35"/>
      <c r="B91" s="6" t="s">
        <v>19</v>
      </c>
      <c r="C91" s="12">
        <v>-2520.81</v>
      </c>
      <c r="D91" s="12"/>
      <c r="E91" s="12">
        <v>-2620.71</v>
      </c>
      <c r="F91" s="12"/>
      <c r="G91" s="12"/>
      <c r="H91" s="12"/>
      <c r="I91" s="12">
        <v>-3199.26</v>
      </c>
      <c r="J91" s="12"/>
      <c r="K91" s="12"/>
      <c r="L91" s="12">
        <v>-3226.16</v>
      </c>
      <c r="M91" s="12"/>
      <c r="N91" s="12"/>
      <c r="O91" s="12"/>
      <c r="P91" s="12">
        <f>SUM(C91:O91)</f>
        <v>-11566.94</v>
      </c>
    </row>
    <row r="92" spans="1:16" x14ac:dyDescent="0.2">
      <c r="A92" s="34">
        <v>3245110</v>
      </c>
      <c r="B92" s="6" t="s">
        <v>0</v>
      </c>
      <c r="C92" s="1">
        <v>216342.9</v>
      </c>
      <c r="D92" s="1">
        <v>594881.5</v>
      </c>
      <c r="E92" s="1">
        <v>66254.5</v>
      </c>
      <c r="F92" s="1">
        <v>235889</v>
      </c>
      <c r="G92" s="1">
        <v>112123</v>
      </c>
      <c r="H92" s="1">
        <v>127412.5</v>
      </c>
      <c r="I92" s="1">
        <v>124177.9</v>
      </c>
      <c r="J92" s="1">
        <v>634864</v>
      </c>
      <c r="K92" s="1">
        <v>117219.5</v>
      </c>
      <c r="L92" s="1">
        <v>414307.5</v>
      </c>
      <c r="M92" s="1">
        <v>804408.5</v>
      </c>
      <c r="N92" s="1">
        <v>124981.5</v>
      </c>
      <c r="O92" s="1"/>
      <c r="P92" s="12">
        <f t="shared" ref="P92:P103" si="10">SUM(C92:O92)</f>
        <v>3572862.3</v>
      </c>
    </row>
    <row r="93" spans="1:16" x14ac:dyDescent="0.2">
      <c r="A93" s="34">
        <v>3245114</v>
      </c>
      <c r="B93" s="6" t="s">
        <v>1</v>
      </c>
      <c r="C93" s="1">
        <v>1940.5</v>
      </c>
      <c r="D93" s="1"/>
      <c r="E93" s="1">
        <v>15524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2">
        <f t="shared" si="10"/>
        <v>17464.5</v>
      </c>
    </row>
    <row r="94" spans="1:16" x14ac:dyDescent="0.2">
      <c r="A94" s="34">
        <v>3245115</v>
      </c>
      <c r="B94" s="6" t="s">
        <v>11</v>
      </c>
      <c r="C94" s="1"/>
      <c r="D94" s="1"/>
      <c r="E94" s="1"/>
      <c r="F94" s="1">
        <v>5096.5</v>
      </c>
      <c r="G94" s="1"/>
      <c r="H94" s="1"/>
      <c r="I94" s="1"/>
      <c r="J94" s="1"/>
      <c r="K94" s="1"/>
      <c r="L94" s="1"/>
      <c r="M94" s="1"/>
      <c r="N94" s="1"/>
      <c r="O94" s="1"/>
      <c r="P94" s="12">
        <f t="shared" si="10"/>
        <v>5096.5</v>
      </c>
    </row>
    <row r="95" spans="1:16" x14ac:dyDescent="0.2">
      <c r="A95" s="34">
        <v>3245116</v>
      </c>
      <c r="B95" s="6" t="s">
        <v>2</v>
      </c>
      <c r="C95" s="1">
        <v>5096.5</v>
      </c>
      <c r="D95" s="1">
        <v>5096.5</v>
      </c>
      <c r="E95" s="1">
        <v>5096.5</v>
      </c>
      <c r="F95" s="1">
        <v>10193</v>
      </c>
      <c r="G95" s="1">
        <v>10193</v>
      </c>
      <c r="H95" s="1">
        <v>10193</v>
      </c>
      <c r="I95" s="1"/>
      <c r="J95" s="1">
        <v>15289.5</v>
      </c>
      <c r="K95" s="1">
        <v>15289.5</v>
      </c>
      <c r="L95" s="1">
        <v>5096.5</v>
      </c>
      <c r="M95" s="1">
        <v>5096.5</v>
      </c>
      <c r="N95" s="1">
        <v>30579</v>
      </c>
      <c r="O95" s="1"/>
      <c r="P95" s="12">
        <f t="shared" si="10"/>
        <v>117219.5</v>
      </c>
    </row>
    <row r="96" spans="1:16" x14ac:dyDescent="0.2">
      <c r="A96" s="34">
        <v>3245117</v>
      </c>
      <c r="B96" s="6" t="s">
        <v>3</v>
      </c>
      <c r="C96" s="1">
        <v>236506.5</v>
      </c>
      <c r="D96" s="1">
        <v>15289.5</v>
      </c>
      <c r="E96" s="1">
        <v>41006.5</v>
      </c>
      <c r="F96" s="1">
        <v>45868.5</v>
      </c>
      <c r="G96" s="1">
        <v>142893.5</v>
      </c>
      <c r="H96" s="1">
        <v>42456.5</v>
      </c>
      <c r="I96" s="1">
        <v>121292</v>
      </c>
      <c r="J96" s="1">
        <v>127838.5</v>
      </c>
      <c r="K96" s="1">
        <v>35675.5</v>
      </c>
      <c r="L96" s="1">
        <v>72054.5</v>
      </c>
      <c r="M96" s="1">
        <v>72054.5</v>
      </c>
      <c r="N96" s="1">
        <v>110374</v>
      </c>
      <c r="O96" s="1"/>
      <c r="P96" s="12">
        <f t="shared" si="10"/>
        <v>1063310</v>
      </c>
    </row>
    <row r="97" spans="1:16" x14ac:dyDescent="0.2">
      <c r="A97" s="34">
        <v>3245118</v>
      </c>
      <c r="B97" s="6" t="s">
        <v>4</v>
      </c>
      <c r="C97" s="1"/>
      <c r="D97" s="1"/>
      <c r="E97" s="1">
        <v>5096.5</v>
      </c>
      <c r="F97" s="1"/>
      <c r="G97" s="1"/>
      <c r="H97" s="1"/>
      <c r="I97" s="1">
        <v>5096.5</v>
      </c>
      <c r="J97" s="1"/>
      <c r="K97" s="1">
        <v>5096.5</v>
      </c>
      <c r="L97" s="1"/>
      <c r="M97" s="1"/>
      <c r="N97" s="1">
        <v>7762</v>
      </c>
      <c r="O97" s="1"/>
      <c r="P97" s="12">
        <f t="shared" si="10"/>
        <v>23051.5</v>
      </c>
    </row>
    <row r="98" spans="1:16" x14ac:dyDescent="0.2">
      <c r="A98" s="34">
        <v>3245119</v>
      </c>
      <c r="B98" s="38" t="s">
        <v>20</v>
      </c>
      <c r="C98" s="1"/>
      <c r="D98" s="1"/>
      <c r="E98" s="1"/>
      <c r="F98" s="1">
        <v>5096.5</v>
      </c>
      <c r="G98" s="1"/>
      <c r="H98" s="1"/>
      <c r="I98" s="1"/>
      <c r="J98" s="1"/>
      <c r="K98" s="1"/>
      <c r="L98" s="1"/>
      <c r="M98" s="1"/>
      <c r="N98" s="1"/>
      <c r="O98" s="1"/>
      <c r="P98" s="12">
        <f t="shared" si="10"/>
        <v>5096.5</v>
      </c>
    </row>
    <row r="99" spans="1:16" x14ac:dyDescent="0.2">
      <c r="A99" s="34">
        <v>3245120</v>
      </c>
      <c r="B99" s="6" t="s">
        <v>5</v>
      </c>
      <c r="C99" s="1">
        <v>698220.5</v>
      </c>
      <c r="D99" s="1">
        <v>1252523.5</v>
      </c>
      <c r="E99" s="1">
        <v>1024396.5</v>
      </c>
      <c r="F99" s="1">
        <v>851115.5</v>
      </c>
      <c r="G99" s="1">
        <v>1075361.5</v>
      </c>
      <c r="H99" s="1">
        <v>1368035</v>
      </c>
      <c r="I99" s="1">
        <v>1044782.5</v>
      </c>
      <c r="J99" s="1">
        <v>586097.5</v>
      </c>
      <c r="K99" s="1">
        <v>1415611.5</v>
      </c>
      <c r="L99" s="1">
        <v>1049879</v>
      </c>
      <c r="M99" s="1">
        <v>851115.5</v>
      </c>
      <c r="N99" s="1">
        <v>1517541.5</v>
      </c>
      <c r="O99" s="1"/>
      <c r="P99" s="12">
        <f t="shared" si="10"/>
        <v>12734680</v>
      </c>
    </row>
    <row r="100" spans="1:16" x14ac:dyDescent="0.2">
      <c r="A100" s="34">
        <v>3245121</v>
      </c>
      <c r="B100" s="6" t="s">
        <v>12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2">
        <f t="shared" si="10"/>
        <v>0</v>
      </c>
    </row>
    <row r="101" spans="1:16" x14ac:dyDescent="0.2">
      <c r="A101" s="36">
        <v>3245123</v>
      </c>
      <c r="B101" s="6" t="s">
        <v>13</v>
      </c>
      <c r="C101" s="1">
        <v>11643</v>
      </c>
      <c r="D101" s="1"/>
      <c r="E101" s="1"/>
      <c r="F101" s="1">
        <v>11643</v>
      </c>
      <c r="G101" s="1"/>
      <c r="H101" s="1"/>
      <c r="I101" s="1"/>
      <c r="J101" s="1"/>
      <c r="K101" s="1"/>
      <c r="L101" s="1"/>
      <c r="M101" s="1">
        <v>5096.5</v>
      </c>
      <c r="N101" s="1"/>
      <c r="O101" s="1"/>
      <c r="P101" s="12">
        <f t="shared" si="10"/>
        <v>28382.5</v>
      </c>
    </row>
    <row r="102" spans="1:16" x14ac:dyDescent="0.2">
      <c r="A102" s="34">
        <v>3245125</v>
      </c>
      <c r="B102" s="6" t="s">
        <v>6</v>
      </c>
      <c r="C102" s="1">
        <v>25482.5</v>
      </c>
      <c r="D102" s="1">
        <v>10193</v>
      </c>
      <c r="E102" s="1">
        <v>25482.5</v>
      </c>
      <c r="F102" s="1">
        <v>15289.5</v>
      </c>
      <c r="G102" s="1">
        <v>5096.5</v>
      </c>
      <c r="H102" s="1">
        <v>587246.5</v>
      </c>
      <c r="I102" s="1"/>
      <c r="J102" s="1"/>
      <c r="K102" s="1">
        <v>5096.5</v>
      </c>
      <c r="L102" s="1">
        <v>5096.5</v>
      </c>
      <c r="M102" s="1">
        <v>15289.5</v>
      </c>
      <c r="N102" s="1">
        <v>5096.5</v>
      </c>
      <c r="O102" s="1"/>
      <c r="P102" s="12">
        <f t="shared" si="10"/>
        <v>699369.5</v>
      </c>
    </row>
    <row r="103" spans="1:16" ht="13.5" thickBot="1" x14ac:dyDescent="0.25">
      <c r="A103" s="34">
        <v>3245126</v>
      </c>
      <c r="B103" s="37" t="s">
        <v>25</v>
      </c>
      <c r="C103" s="2">
        <v>5096.5</v>
      </c>
      <c r="D103" s="2">
        <v>10193</v>
      </c>
      <c r="E103" s="2">
        <v>15289.5</v>
      </c>
      <c r="F103" s="2"/>
      <c r="G103" s="2">
        <v>25482.5</v>
      </c>
      <c r="H103" s="2">
        <v>152895</v>
      </c>
      <c r="I103" s="2">
        <v>198763.5</v>
      </c>
      <c r="J103" s="2">
        <v>66254.5</v>
      </c>
      <c r="K103" s="2">
        <v>117219.5</v>
      </c>
      <c r="L103" s="2">
        <v>81544</v>
      </c>
      <c r="M103" s="2">
        <v>10193</v>
      </c>
      <c r="N103" s="2">
        <f>45868.5+5096.5</f>
        <v>50965</v>
      </c>
      <c r="O103" s="2"/>
      <c r="P103" s="22">
        <f t="shared" si="10"/>
        <v>733896</v>
      </c>
    </row>
    <row r="104" spans="1:16" ht="13.5" thickTop="1" x14ac:dyDescent="0.2">
      <c r="A104" s="35"/>
      <c r="B104" s="4" t="s">
        <v>8</v>
      </c>
      <c r="C104" s="3">
        <f t="shared" ref="C104:P104" si="11">SUM(C90:C103)</f>
        <v>1199333.3900000001</v>
      </c>
      <c r="D104" s="3">
        <f t="shared" si="11"/>
        <v>1890717.58</v>
      </c>
      <c r="E104" s="3">
        <f t="shared" si="11"/>
        <v>1229778.48</v>
      </c>
      <c r="F104" s="3">
        <f t="shared" si="11"/>
        <v>1180191.5</v>
      </c>
      <c r="G104" s="3">
        <f t="shared" si="11"/>
        <v>1372991.28</v>
      </c>
      <c r="H104" s="3">
        <f t="shared" si="11"/>
        <v>2290477.7400000002</v>
      </c>
      <c r="I104" s="3">
        <f t="shared" si="11"/>
        <v>1492257.44</v>
      </c>
      <c r="J104" s="3">
        <f t="shared" si="11"/>
        <v>1430344</v>
      </c>
      <c r="K104" s="3">
        <f t="shared" si="11"/>
        <v>1713008.74</v>
      </c>
      <c r="L104" s="3">
        <f t="shared" si="11"/>
        <v>1624751.84</v>
      </c>
      <c r="M104" s="3">
        <f t="shared" si="11"/>
        <v>1770123.35</v>
      </c>
      <c r="N104" s="3">
        <f t="shared" si="11"/>
        <v>1852569.48</v>
      </c>
      <c r="O104" s="3">
        <f t="shared" si="11"/>
        <v>0</v>
      </c>
      <c r="P104" s="3">
        <f t="shared" si="11"/>
        <v>19046544.82</v>
      </c>
    </row>
    <row r="106" spans="1:16" x14ac:dyDescent="0.2">
      <c r="A106" s="35"/>
      <c r="B106" s="20"/>
      <c r="C106" s="18">
        <v>44743</v>
      </c>
      <c r="D106" s="18">
        <v>44774</v>
      </c>
      <c r="E106" s="18">
        <v>44805</v>
      </c>
      <c r="F106" s="18">
        <v>44835</v>
      </c>
      <c r="G106" s="18">
        <v>44866</v>
      </c>
      <c r="H106" s="18">
        <v>44896</v>
      </c>
      <c r="I106" s="18">
        <v>44927</v>
      </c>
      <c r="J106" s="18">
        <v>44958</v>
      </c>
      <c r="K106" s="18">
        <v>44986</v>
      </c>
      <c r="L106" s="18">
        <v>45017</v>
      </c>
      <c r="M106" s="18">
        <v>45047</v>
      </c>
      <c r="N106" s="18">
        <v>45078</v>
      </c>
      <c r="O106" s="18" t="s">
        <v>18</v>
      </c>
      <c r="P106" s="19" t="s">
        <v>7</v>
      </c>
    </row>
    <row r="107" spans="1:16" x14ac:dyDescent="0.2">
      <c r="A107" s="35"/>
      <c r="B107" s="10" t="s">
        <v>17</v>
      </c>
      <c r="C107" s="11">
        <v>4355.17</v>
      </c>
      <c r="D107" s="11">
        <v>7333.51</v>
      </c>
      <c r="E107" s="11">
        <v>23395.94</v>
      </c>
      <c r="F107" s="11"/>
      <c r="G107" s="11">
        <v>9998.92</v>
      </c>
      <c r="H107" s="11">
        <v>12926.27</v>
      </c>
      <c r="I107" s="11">
        <v>4960.0600000000004</v>
      </c>
      <c r="J107" s="11"/>
      <c r="K107" s="11">
        <v>22227.61</v>
      </c>
      <c r="L107" s="11">
        <v>18711.060000000001</v>
      </c>
      <c r="M107" s="11">
        <v>24664.19</v>
      </c>
      <c r="N107" s="11">
        <v>12837.34</v>
      </c>
      <c r="O107" s="11"/>
      <c r="P107" s="11">
        <f>SUM(C107:O107)</f>
        <v>141410.07</v>
      </c>
    </row>
    <row r="108" spans="1:16" x14ac:dyDescent="0.2">
      <c r="A108" s="35"/>
      <c r="B108" s="6" t="s">
        <v>19</v>
      </c>
      <c r="C108" s="12">
        <v>-4664.97</v>
      </c>
      <c r="D108" s="12"/>
      <c r="E108" s="12">
        <v>-4503.8999999999996</v>
      </c>
      <c r="F108" s="12"/>
      <c r="G108" s="12"/>
      <c r="H108" s="12">
        <v>-3672.9</v>
      </c>
      <c r="I108" s="12"/>
      <c r="J108" s="12"/>
      <c r="K108" s="12"/>
      <c r="L108" s="12">
        <v>-6884.15</v>
      </c>
      <c r="M108" s="12"/>
      <c r="N108" s="12"/>
      <c r="O108" s="12"/>
      <c r="P108" s="12">
        <f>SUM(C108:O108)</f>
        <v>-19725.919999999998</v>
      </c>
    </row>
    <row r="109" spans="1:16" x14ac:dyDescent="0.2">
      <c r="A109" s="34">
        <v>3245110</v>
      </c>
      <c r="B109" s="6" t="s">
        <v>0</v>
      </c>
      <c r="C109" s="1">
        <v>178612</v>
      </c>
      <c r="D109" s="1">
        <v>579908.5</v>
      </c>
      <c r="E109" s="1">
        <v>175946.5</v>
      </c>
      <c r="F109" s="1">
        <v>196373.5</v>
      </c>
      <c r="G109" s="1">
        <v>38341</v>
      </c>
      <c r="H109" s="1">
        <v>809038</v>
      </c>
      <c r="I109" s="1">
        <v>390486</v>
      </c>
      <c r="J109" s="1">
        <v>428936.5</v>
      </c>
      <c r="K109" s="1">
        <v>193667</v>
      </c>
      <c r="L109" s="1">
        <v>242435.5</v>
      </c>
      <c r="M109" s="1">
        <v>252394</v>
      </c>
      <c r="N109" s="1">
        <v>423584</v>
      </c>
      <c r="O109" s="1"/>
      <c r="P109" s="12">
        <f t="shared" ref="P109:P120" si="12">SUM(C109:O109)</f>
        <v>3909722.5</v>
      </c>
    </row>
    <row r="110" spans="1:16" x14ac:dyDescent="0.2">
      <c r="A110" s="34">
        <v>3245114</v>
      </c>
      <c r="B110" s="6" t="s">
        <v>1</v>
      </c>
      <c r="C110" s="1"/>
      <c r="D110" s="1"/>
      <c r="E110" s="1"/>
      <c r="F110" s="1"/>
      <c r="G110" s="1"/>
      <c r="H110" s="1"/>
      <c r="I110" s="1">
        <v>10918</v>
      </c>
      <c r="J110" s="1"/>
      <c r="K110" s="1"/>
      <c r="L110" s="1"/>
      <c r="M110" s="1"/>
      <c r="N110" s="1"/>
      <c r="O110" s="1"/>
      <c r="P110" s="12">
        <f t="shared" si="12"/>
        <v>10918</v>
      </c>
    </row>
    <row r="111" spans="1:16" x14ac:dyDescent="0.2">
      <c r="A111" s="34">
        <v>3245115</v>
      </c>
      <c r="B111" s="6" t="s">
        <v>11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2">
        <f t="shared" si="12"/>
        <v>0</v>
      </c>
    </row>
    <row r="112" spans="1:16" x14ac:dyDescent="0.2">
      <c r="A112" s="34">
        <v>3245116</v>
      </c>
      <c r="B112" s="6" t="s">
        <v>2</v>
      </c>
      <c r="C112" s="1"/>
      <c r="D112" s="1">
        <v>10193</v>
      </c>
      <c r="E112" s="1"/>
      <c r="F112" s="1"/>
      <c r="G112" s="1">
        <v>5096.5</v>
      </c>
      <c r="H112" s="1">
        <v>25482.5</v>
      </c>
      <c r="I112" s="1">
        <v>10193</v>
      </c>
      <c r="J112" s="1">
        <v>5096.5</v>
      </c>
      <c r="K112" s="1">
        <v>5096.5</v>
      </c>
      <c r="L112" s="1">
        <v>10193</v>
      </c>
      <c r="M112" s="1">
        <v>5096.5</v>
      </c>
      <c r="N112" s="1">
        <v>10193</v>
      </c>
      <c r="O112" s="1"/>
      <c r="P112" s="12">
        <f t="shared" si="12"/>
        <v>86640.5</v>
      </c>
    </row>
    <row r="113" spans="1:16" x14ac:dyDescent="0.2">
      <c r="A113" s="34">
        <v>3245117</v>
      </c>
      <c r="B113" s="6" t="s">
        <v>3</v>
      </c>
      <c r="C113" s="1">
        <v>209105</v>
      </c>
      <c r="D113" s="1">
        <v>98006</v>
      </c>
      <c r="E113" s="1">
        <v>60646</v>
      </c>
      <c r="F113" s="1">
        <v>15289.5</v>
      </c>
      <c r="G113" s="1">
        <v>10193</v>
      </c>
      <c r="H113" s="1">
        <v>10193</v>
      </c>
      <c r="I113" s="1">
        <v>20386</v>
      </c>
      <c r="J113" s="1">
        <v>24267</v>
      </c>
      <c r="K113" s="1">
        <v>40772</v>
      </c>
      <c r="L113" s="1">
        <v>17230</v>
      </c>
      <c r="M113" s="1">
        <v>38575.5</v>
      </c>
      <c r="N113" s="1">
        <v>20386</v>
      </c>
      <c r="O113" s="1"/>
      <c r="P113" s="12">
        <f t="shared" si="12"/>
        <v>565049</v>
      </c>
    </row>
    <row r="114" spans="1:16" x14ac:dyDescent="0.2">
      <c r="A114" s="34">
        <v>3245118</v>
      </c>
      <c r="B114" s="6" t="s">
        <v>4</v>
      </c>
      <c r="C114" s="1">
        <v>5096.5</v>
      </c>
      <c r="D114" s="1"/>
      <c r="E114" s="1"/>
      <c r="F114" s="1">
        <v>10193</v>
      </c>
      <c r="G114" s="1"/>
      <c r="H114" s="1"/>
      <c r="I114" s="1"/>
      <c r="J114" s="1"/>
      <c r="K114" s="1"/>
      <c r="L114" s="1">
        <v>5096.5</v>
      </c>
      <c r="M114" s="1"/>
      <c r="N114" s="1"/>
      <c r="O114" s="1"/>
      <c r="P114" s="12">
        <f t="shared" si="12"/>
        <v>20386</v>
      </c>
    </row>
    <row r="115" spans="1:16" x14ac:dyDescent="0.2">
      <c r="A115" s="34">
        <v>3245119</v>
      </c>
      <c r="B115" s="38" t="s">
        <v>20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2">
        <f t="shared" si="12"/>
        <v>0</v>
      </c>
    </row>
    <row r="116" spans="1:16" x14ac:dyDescent="0.2">
      <c r="A116" s="34">
        <v>3245120</v>
      </c>
      <c r="B116" s="6" t="s">
        <v>5</v>
      </c>
      <c r="C116" s="1">
        <v>1135304</v>
      </c>
      <c r="D116" s="1">
        <v>1094532</v>
      </c>
      <c r="E116" s="1">
        <v>738992.5</v>
      </c>
      <c r="F116" s="1">
        <v>866405</v>
      </c>
      <c r="G116" s="1">
        <v>758163</v>
      </c>
      <c r="H116" s="1">
        <v>830729.5</v>
      </c>
      <c r="I116" s="1">
        <v>1105940.5</v>
      </c>
      <c r="J116" s="1">
        <v>1065168.5</v>
      </c>
      <c r="K116" s="1">
        <v>1564625.5</v>
      </c>
      <c r="L116" s="1">
        <v>1376055</v>
      </c>
      <c r="M116" s="1">
        <v>1146712.5</v>
      </c>
      <c r="N116" s="1">
        <v>1370958.5</v>
      </c>
      <c r="O116" s="1"/>
      <c r="P116" s="12">
        <f t="shared" si="12"/>
        <v>13053586.5</v>
      </c>
    </row>
    <row r="117" spans="1:16" x14ac:dyDescent="0.2">
      <c r="A117" s="34">
        <v>3245121</v>
      </c>
      <c r="B117" s="6" t="s">
        <v>12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2">
        <f t="shared" si="12"/>
        <v>0</v>
      </c>
    </row>
    <row r="118" spans="1:16" x14ac:dyDescent="0.2">
      <c r="A118" s="36">
        <v>3245123</v>
      </c>
      <c r="B118" s="6" t="s">
        <v>13</v>
      </c>
      <c r="C118" s="1">
        <v>10193</v>
      </c>
      <c r="D118" s="1">
        <v>35675.5</v>
      </c>
      <c r="E118" s="1">
        <v>10193</v>
      </c>
      <c r="F118" s="1">
        <v>15289.5</v>
      </c>
      <c r="G118" s="1">
        <v>5096.5</v>
      </c>
      <c r="H118" s="1">
        <v>15289.5</v>
      </c>
      <c r="I118" s="1"/>
      <c r="J118" s="1">
        <v>5096.5</v>
      </c>
      <c r="K118" s="1">
        <v>10193</v>
      </c>
      <c r="L118" s="1">
        <v>15289.5</v>
      </c>
      <c r="M118" s="1"/>
      <c r="N118" s="1"/>
      <c r="O118" s="1"/>
      <c r="P118" s="12">
        <f t="shared" si="12"/>
        <v>122316</v>
      </c>
    </row>
    <row r="119" spans="1:16" x14ac:dyDescent="0.2">
      <c r="A119" s="34">
        <v>3245125</v>
      </c>
      <c r="B119" s="6" t="s">
        <v>6</v>
      </c>
      <c r="C119" s="1"/>
      <c r="D119" s="1"/>
      <c r="E119" s="1"/>
      <c r="F119" s="1"/>
      <c r="G119" s="1"/>
      <c r="H119" s="1">
        <v>192109.5</v>
      </c>
      <c r="I119" s="1">
        <v>5096.5</v>
      </c>
      <c r="J119" s="1">
        <v>249898.5</v>
      </c>
      <c r="K119" s="1">
        <v>888323</v>
      </c>
      <c r="L119" s="1">
        <v>238724.5</v>
      </c>
      <c r="M119" s="1">
        <v>700563.5</v>
      </c>
      <c r="N119" s="1">
        <v>81544</v>
      </c>
      <c r="O119" s="1"/>
      <c r="P119" s="12">
        <f t="shared" si="12"/>
        <v>2356259.5</v>
      </c>
    </row>
    <row r="120" spans="1:16" ht="13.5" thickBot="1" x14ac:dyDescent="0.25">
      <c r="A120" s="34">
        <v>3245126</v>
      </c>
      <c r="B120" s="37" t="s">
        <v>25</v>
      </c>
      <c r="C120" s="2">
        <v>5096.5</v>
      </c>
      <c r="D120" s="2">
        <v>25482.5</v>
      </c>
      <c r="E120" s="2">
        <v>50965</v>
      </c>
      <c r="F120" s="2">
        <v>61158</v>
      </c>
      <c r="G120" s="2">
        <v>25482.5</v>
      </c>
      <c r="H120" s="2">
        <v>107026.5</v>
      </c>
      <c r="I120" s="2">
        <v>75191</v>
      </c>
      <c r="J120" s="2">
        <v>96833.5</v>
      </c>
      <c r="K120" s="2">
        <v>229342.5</v>
      </c>
      <c r="L120" s="2">
        <v>86640.5</v>
      </c>
      <c r="M120" s="2">
        <v>137605.5</v>
      </c>
      <c r="N120" s="2">
        <v>122316</v>
      </c>
      <c r="O120" s="2"/>
      <c r="P120" s="22">
        <f t="shared" si="12"/>
        <v>1023140</v>
      </c>
    </row>
    <row r="121" spans="1:16" ht="13.5" thickTop="1" x14ac:dyDescent="0.2">
      <c r="A121" s="35"/>
      <c r="B121" s="4" t="s">
        <v>8</v>
      </c>
      <c r="C121" s="3">
        <f t="shared" ref="C121:P121" si="13">SUM(C107:C120)</f>
        <v>1543097.2</v>
      </c>
      <c r="D121" s="3">
        <f t="shared" si="13"/>
        <v>1851131.01</v>
      </c>
      <c r="E121" s="3">
        <f t="shared" si="13"/>
        <v>1055635.04</v>
      </c>
      <c r="F121" s="3">
        <f t="shared" si="13"/>
        <v>1164708.5</v>
      </c>
      <c r="G121" s="3">
        <f t="shared" si="13"/>
        <v>852371.42</v>
      </c>
      <c r="H121" s="3">
        <f t="shared" si="13"/>
        <v>1999121.87</v>
      </c>
      <c r="I121" s="3">
        <f t="shared" si="13"/>
        <v>1623171.06</v>
      </c>
      <c r="J121" s="3">
        <f t="shared" si="13"/>
        <v>1875297</v>
      </c>
      <c r="K121" s="3">
        <f t="shared" si="13"/>
        <v>2954247.11</v>
      </c>
      <c r="L121" s="3">
        <f t="shared" si="13"/>
        <v>2003491.4100000001</v>
      </c>
      <c r="M121" s="3">
        <f t="shared" si="13"/>
        <v>2305611.69</v>
      </c>
      <c r="N121" s="3">
        <f t="shared" si="13"/>
        <v>2041818.84</v>
      </c>
      <c r="O121" s="3">
        <f t="shared" si="13"/>
        <v>0</v>
      </c>
      <c r="P121" s="3">
        <f t="shared" si="13"/>
        <v>21269702.149999999</v>
      </c>
    </row>
    <row r="123" spans="1:16" x14ac:dyDescent="0.2">
      <c r="A123" s="35"/>
      <c r="B123" s="20"/>
      <c r="C123" s="18">
        <v>45108</v>
      </c>
      <c r="D123" s="18">
        <v>45139</v>
      </c>
      <c r="E123" s="18">
        <v>45170</v>
      </c>
      <c r="F123" s="18">
        <v>45200</v>
      </c>
      <c r="G123" s="18">
        <v>45231</v>
      </c>
      <c r="H123" s="18">
        <v>45261</v>
      </c>
      <c r="I123" s="18">
        <v>45292</v>
      </c>
      <c r="J123" s="18">
        <v>45323</v>
      </c>
      <c r="K123" s="18">
        <v>45352</v>
      </c>
      <c r="L123" s="18">
        <v>45383</v>
      </c>
      <c r="M123" s="18">
        <v>45413</v>
      </c>
      <c r="N123" s="18">
        <v>45444</v>
      </c>
      <c r="O123" s="18" t="s">
        <v>18</v>
      </c>
      <c r="P123" s="19" t="s">
        <v>7</v>
      </c>
    </row>
    <row r="124" spans="1:16" x14ac:dyDescent="0.2">
      <c r="A124" s="35">
        <v>3612000</v>
      </c>
      <c r="B124" s="10" t="s">
        <v>17</v>
      </c>
      <c r="C124" s="11">
        <v>13930.79</v>
      </c>
      <c r="D124" s="11">
        <v>22104.06</v>
      </c>
      <c r="E124" s="11">
        <v>15907.12</v>
      </c>
      <c r="F124" s="11"/>
      <c r="G124" s="11">
        <v>21210.44</v>
      </c>
      <c r="H124" s="11">
        <v>20706.36</v>
      </c>
      <c r="I124" s="11">
        <v>10655.6</v>
      </c>
      <c r="J124" s="11">
        <v>24421.26</v>
      </c>
      <c r="K124" s="11"/>
      <c r="L124" s="11">
        <v>28054.62</v>
      </c>
      <c r="M124" s="11"/>
      <c r="N124" s="11">
        <v>21871.71</v>
      </c>
      <c r="O124" s="11"/>
      <c r="P124" s="11">
        <f>SUM(C124:O124)</f>
        <v>178861.96</v>
      </c>
    </row>
    <row r="125" spans="1:16" x14ac:dyDescent="0.2">
      <c r="A125" s="35"/>
      <c r="B125" s="6" t="s">
        <v>19</v>
      </c>
      <c r="C125" s="12">
        <v>-6865</v>
      </c>
      <c r="D125" s="12"/>
      <c r="E125" s="12">
        <v>-5685.88</v>
      </c>
      <c r="F125" s="12"/>
      <c r="G125" s="12"/>
      <c r="H125" s="12">
        <v>-6575.75</v>
      </c>
      <c r="I125" s="12"/>
      <c r="J125" s="12"/>
      <c r="K125" s="12"/>
      <c r="L125" s="12"/>
      <c r="M125" s="12">
        <v>-8569.5</v>
      </c>
      <c r="N125" s="12"/>
      <c r="O125" s="12"/>
      <c r="P125" s="12">
        <f>SUM(C125:O125)</f>
        <v>-27696.13</v>
      </c>
    </row>
    <row r="126" spans="1:16" x14ac:dyDescent="0.2">
      <c r="A126" s="34">
        <v>3245110</v>
      </c>
      <c r="B126" s="6" t="s">
        <v>0</v>
      </c>
      <c r="C126" s="1">
        <v>56061.5</v>
      </c>
      <c r="D126" s="1">
        <v>350718.5</v>
      </c>
      <c r="E126" s="1">
        <v>145408.5</v>
      </c>
      <c r="F126" s="1">
        <v>127645</v>
      </c>
      <c r="G126" s="1">
        <v>25482.5</v>
      </c>
      <c r="H126" s="1">
        <v>312762.5</v>
      </c>
      <c r="I126" s="1">
        <v>479385.5</v>
      </c>
      <c r="J126" s="1">
        <v>107026.5</v>
      </c>
      <c r="K126" s="1">
        <v>136390</v>
      </c>
      <c r="L126" s="1">
        <v>257725</v>
      </c>
      <c r="M126" s="1">
        <v>376586</v>
      </c>
      <c r="N126" s="1">
        <v>276852.5</v>
      </c>
      <c r="O126" s="1"/>
      <c r="P126" s="12">
        <f t="shared" ref="P126:P137" si="14">SUM(C126:O126)</f>
        <v>2652044</v>
      </c>
    </row>
    <row r="127" spans="1:16" x14ac:dyDescent="0.2">
      <c r="A127" s="34">
        <v>3245114</v>
      </c>
      <c r="B127" s="6" t="s">
        <v>1</v>
      </c>
      <c r="C127" s="1">
        <v>10193</v>
      </c>
      <c r="D127" s="1">
        <v>5821.5</v>
      </c>
      <c r="E127" s="1"/>
      <c r="F127" s="1"/>
      <c r="G127" s="1"/>
      <c r="H127" s="1"/>
      <c r="I127" s="1"/>
      <c r="J127" s="1">
        <v>13583.5</v>
      </c>
      <c r="K127" s="1"/>
      <c r="L127" s="1"/>
      <c r="M127" s="1">
        <v>6546.5</v>
      </c>
      <c r="N127" s="1"/>
      <c r="O127" s="1"/>
      <c r="P127" s="12">
        <f t="shared" si="14"/>
        <v>36144.5</v>
      </c>
    </row>
    <row r="128" spans="1:16" x14ac:dyDescent="0.2">
      <c r="A128" s="34">
        <v>3245115</v>
      </c>
      <c r="B128" s="6" t="s">
        <v>11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2">
        <f t="shared" si="14"/>
        <v>0</v>
      </c>
    </row>
    <row r="129" spans="1:16" x14ac:dyDescent="0.2">
      <c r="A129" s="34">
        <v>3245116</v>
      </c>
      <c r="B129" s="6" t="s">
        <v>2</v>
      </c>
      <c r="C129" s="1">
        <v>5096.5</v>
      </c>
      <c r="D129" s="1"/>
      <c r="E129" s="1">
        <v>10193</v>
      </c>
      <c r="F129" s="1">
        <v>15289.5</v>
      </c>
      <c r="G129" s="1">
        <v>10193</v>
      </c>
      <c r="H129" s="1"/>
      <c r="I129" s="1"/>
      <c r="J129" s="1">
        <v>10193</v>
      </c>
      <c r="K129" s="1"/>
      <c r="L129" s="1">
        <v>15289.5</v>
      </c>
      <c r="M129" s="1">
        <v>5096.5</v>
      </c>
      <c r="N129" s="1">
        <v>5096.5</v>
      </c>
      <c r="O129" s="1"/>
      <c r="P129" s="12">
        <f t="shared" si="14"/>
        <v>76447.5</v>
      </c>
    </row>
    <row r="130" spans="1:16" x14ac:dyDescent="0.2">
      <c r="A130" s="34">
        <v>3245117</v>
      </c>
      <c r="B130" s="6" t="s">
        <v>3</v>
      </c>
      <c r="C130" s="1">
        <v>15289.5</v>
      </c>
      <c r="D130" s="1">
        <v>16739.48</v>
      </c>
      <c r="E130" s="1">
        <v>10193</v>
      </c>
      <c r="F130" s="1">
        <v>10193</v>
      </c>
      <c r="G130" s="1"/>
      <c r="H130" s="1">
        <v>33479</v>
      </c>
      <c r="I130" s="1">
        <v>20386</v>
      </c>
      <c r="J130" s="1">
        <v>15524</v>
      </c>
      <c r="K130" s="1">
        <v>10193</v>
      </c>
      <c r="L130" s="1">
        <v>15289.5</v>
      </c>
      <c r="M130" s="1">
        <v>475913</v>
      </c>
      <c r="N130" s="1">
        <v>25482.5</v>
      </c>
      <c r="O130" s="1"/>
      <c r="P130" s="12">
        <f t="shared" si="14"/>
        <v>648681.98</v>
      </c>
    </row>
    <row r="131" spans="1:16" x14ac:dyDescent="0.2">
      <c r="A131" s="34">
        <v>3245118</v>
      </c>
      <c r="B131" s="6" t="s">
        <v>4</v>
      </c>
      <c r="C131" s="1"/>
      <c r="D131" s="1"/>
      <c r="E131" s="1"/>
      <c r="F131" s="1"/>
      <c r="G131" s="1"/>
      <c r="H131" s="1">
        <v>5096.5</v>
      </c>
      <c r="I131" s="1"/>
      <c r="J131" s="1"/>
      <c r="K131" s="1"/>
      <c r="L131" s="1"/>
      <c r="M131" s="1"/>
      <c r="N131" s="1"/>
      <c r="O131" s="1"/>
      <c r="P131" s="12">
        <f t="shared" si="14"/>
        <v>5096.5</v>
      </c>
    </row>
    <row r="132" spans="1:16" x14ac:dyDescent="0.2">
      <c r="A132" s="34">
        <v>3245119</v>
      </c>
      <c r="B132" s="38" t="s">
        <v>20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2">
        <f t="shared" si="14"/>
        <v>0</v>
      </c>
    </row>
    <row r="133" spans="1:16" x14ac:dyDescent="0.2">
      <c r="A133" s="34">
        <v>3245120</v>
      </c>
      <c r="B133" s="6" t="s">
        <v>5</v>
      </c>
      <c r="C133" s="1">
        <v>709670</v>
      </c>
      <c r="D133" s="1">
        <v>1702231</v>
      </c>
      <c r="E133" s="1">
        <v>1016314</v>
      </c>
      <c r="F133" s="1">
        <v>1537243.5</v>
      </c>
      <c r="G133" s="1">
        <v>926347.5</v>
      </c>
      <c r="H133" s="1">
        <v>988721</v>
      </c>
      <c r="I133" s="1">
        <v>1095747.5</v>
      </c>
      <c r="J133" s="1">
        <v>800150.5</v>
      </c>
      <c r="K133" s="1">
        <v>651136.5</v>
      </c>
      <c r="L133" s="1">
        <v>1294511</v>
      </c>
      <c r="M133" s="1">
        <v>1233353</v>
      </c>
      <c r="N133" s="1">
        <v>1065168.5</v>
      </c>
      <c r="O133" s="1"/>
      <c r="P133" s="12">
        <f t="shared" si="14"/>
        <v>13020594</v>
      </c>
    </row>
    <row r="134" spans="1:16" x14ac:dyDescent="0.2">
      <c r="A134" s="34">
        <v>3245121</v>
      </c>
      <c r="B134" s="6" t="s">
        <v>12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2">
        <f t="shared" si="14"/>
        <v>0</v>
      </c>
    </row>
    <row r="135" spans="1:16" x14ac:dyDescent="0.2">
      <c r="A135" s="36">
        <v>3245123</v>
      </c>
      <c r="B135" s="6" t="s">
        <v>13</v>
      </c>
      <c r="C135" s="1"/>
      <c r="D135" s="1">
        <v>25482.5</v>
      </c>
      <c r="E135" s="1">
        <v>20386</v>
      </c>
      <c r="F135" s="1">
        <v>5096.5</v>
      </c>
      <c r="G135" s="1"/>
      <c r="H135" s="1">
        <v>5096.5</v>
      </c>
      <c r="I135" s="1"/>
      <c r="J135" s="1"/>
      <c r="K135" s="1">
        <v>5096.5</v>
      </c>
      <c r="L135" s="1">
        <v>20386</v>
      </c>
      <c r="M135" s="1">
        <v>10193</v>
      </c>
      <c r="N135" s="1">
        <v>15289.5</v>
      </c>
      <c r="O135" s="1"/>
      <c r="P135" s="12">
        <f t="shared" si="14"/>
        <v>107026.5</v>
      </c>
    </row>
    <row r="136" spans="1:16" x14ac:dyDescent="0.2">
      <c r="A136" s="34">
        <v>3245125</v>
      </c>
      <c r="B136" s="6" t="s">
        <v>6</v>
      </c>
      <c r="C136" s="1"/>
      <c r="D136" s="1">
        <v>234439</v>
      </c>
      <c r="E136" s="1">
        <v>35675.5</v>
      </c>
      <c r="F136" s="1">
        <v>5096.5</v>
      </c>
      <c r="G136" s="1"/>
      <c r="H136" s="1"/>
      <c r="I136" s="1"/>
      <c r="J136" s="1">
        <v>5096.5</v>
      </c>
      <c r="K136" s="1"/>
      <c r="L136" s="1">
        <v>8977.5</v>
      </c>
      <c r="M136" s="1"/>
      <c r="N136" s="1"/>
      <c r="O136" s="1"/>
      <c r="P136" s="12">
        <f t="shared" si="14"/>
        <v>289285</v>
      </c>
    </row>
    <row r="137" spans="1:16" ht="13.5" thickBot="1" x14ac:dyDescent="0.25">
      <c r="A137" s="34">
        <v>3245126</v>
      </c>
      <c r="B137" s="37" t="s">
        <v>25</v>
      </c>
      <c r="C137" s="2">
        <v>15289.5</v>
      </c>
      <c r="D137" s="2">
        <v>244632</v>
      </c>
      <c r="E137" s="2">
        <v>127412.5</v>
      </c>
      <c r="F137" s="2">
        <v>107026.5</v>
      </c>
      <c r="G137" s="2">
        <v>50965</v>
      </c>
      <c r="H137" s="2">
        <v>25482.5</v>
      </c>
      <c r="I137" s="2">
        <v>40772</v>
      </c>
      <c r="J137" s="2">
        <v>163088</v>
      </c>
      <c r="K137" s="2">
        <v>30579</v>
      </c>
      <c r="L137" s="2">
        <v>50965</v>
      </c>
      <c r="M137" s="2">
        <v>137605.5</v>
      </c>
      <c r="N137" s="2">
        <v>91737</v>
      </c>
      <c r="O137" s="2"/>
      <c r="P137" s="22">
        <f t="shared" si="14"/>
        <v>1085554.5</v>
      </c>
    </row>
    <row r="138" spans="1:16" ht="13.5" thickTop="1" x14ac:dyDescent="0.2">
      <c r="A138" s="35"/>
      <c r="B138" s="4" t="s">
        <v>8</v>
      </c>
      <c r="C138" s="3">
        <f t="shared" ref="C138:P138" si="15">SUM(C124:C137)</f>
        <v>818665.79</v>
      </c>
      <c r="D138" s="3">
        <f t="shared" si="15"/>
        <v>2602168.04</v>
      </c>
      <c r="E138" s="3">
        <f t="shared" si="15"/>
        <v>1375803.74</v>
      </c>
      <c r="F138" s="3">
        <f t="shared" si="15"/>
        <v>1807590.5</v>
      </c>
      <c r="G138" s="3">
        <f t="shared" si="15"/>
        <v>1034198.44</v>
      </c>
      <c r="H138" s="3">
        <f t="shared" si="15"/>
        <v>1384768.6099999999</v>
      </c>
      <c r="I138" s="3">
        <f t="shared" si="15"/>
        <v>1646946.6</v>
      </c>
      <c r="J138" s="3">
        <f t="shared" si="15"/>
        <v>1139083.26</v>
      </c>
      <c r="K138" s="3">
        <f t="shared" si="15"/>
        <v>833395</v>
      </c>
      <c r="L138" s="3">
        <f t="shared" si="15"/>
        <v>1691198.12</v>
      </c>
      <c r="M138" s="3">
        <f t="shared" si="15"/>
        <v>2236724</v>
      </c>
      <c r="N138" s="3">
        <f t="shared" si="15"/>
        <v>1501498.21</v>
      </c>
      <c r="O138" s="3">
        <f t="shared" si="15"/>
        <v>0</v>
      </c>
      <c r="P138" s="3">
        <f t="shared" si="15"/>
        <v>18072040.310000002</v>
      </c>
    </row>
    <row r="140" spans="1:16" x14ac:dyDescent="0.2">
      <c r="A140" s="35"/>
      <c r="B140" s="20"/>
      <c r="C140" s="18">
        <v>45474</v>
      </c>
      <c r="D140" s="18">
        <v>45505</v>
      </c>
      <c r="E140" s="18">
        <v>45536</v>
      </c>
      <c r="F140" s="18">
        <v>45566</v>
      </c>
      <c r="G140" s="18">
        <v>45597</v>
      </c>
      <c r="H140" s="18">
        <v>45627</v>
      </c>
      <c r="I140" s="18">
        <v>45658</v>
      </c>
      <c r="J140" s="18">
        <v>45689</v>
      </c>
      <c r="K140" s="18">
        <v>45717</v>
      </c>
      <c r="L140" s="18">
        <v>45748</v>
      </c>
      <c r="M140" s="18">
        <v>45778</v>
      </c>
      <c r="N140" s="18">
        <v>45809</v>
      </c>
      <c r="O140" s="18" t="s">
        <v>18</v>
      </c>
      <c r="P140" s="19" t="s">
        <v>7</v>
      </c>
    </row>
    <row r="141" spans="1:16" x14ac:dyDescent="0.2">
      <c r="A141" s="35"/>
      <c r="B141" s="10" t="s">
        <v>17</v>
      </c>
      <c r="C141" s="11">
        <v>19992.400000000001</v>
      </c>
      <c r="D141" s="11">
        <v>25990.26</v>
      </c>
      <c r="E141" s="11">
        <v>30461.15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>
        <f>SUM(C141:O141)</f>
        <v>76443.81</v>
      </c>
    </row>
    <row r="142" spans="1:16" x14ac:dyDescent="0.2">
      <c r="A142" s="35"/>
      <c r="B142" s="6" t="s">
        <v>19</v>
      </c>
      <c r="C142" s="12"/>
      <c r="D142" s="12">
        <v>-8068.32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>
        <f>SUM(C142:O142)</f>
        <v>-8068.32</v>
      </c>
    </row>
    <row r="143" spans="1:16" x14ac:dyDescent="0.2">
      <c r="A143" s="34">
        <v>3245110</v>
      </c>
      <c r="B143" s="6" t="s">
        <v>0</v>
      </c>
      <c r="C143" s="1">
        <v>207782</v>
      </c>
      <c r="D143" s="1">
        <v>296148</v>
      </c>
      <c r="E143" s="1">
        <v>102164.5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2">
        <f t="shared" ref="P143:P154" si="16">SUM(C143:O143)</f>
        <v>606094.5</v>
      </c>
    </row>
    <row r="144" spans="1:16" x14ac:dyDescent="0.2">
      <c r="A144" s="34">
        <v>3245114</v>
      </c>
      <c r="B144" s="6" t="s">
        <v>1</v>
      </c>
      <c r="C144" s="1"/>
      <c r="D144" s="1"/>
      <c r="E144" s="1">
        <v>1940.5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2">
        <f t="shared" si="16"/>
        <v>1940.5</v>
      </c>
    </row>
    <row r="145" spans="1:16" x14ac:dyDescent="0.2">
      <c r="A145" s="34">
        <v>3245115</v>
      </c>
      <c r="B145" s="6" t="s">
        <v>11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2">
        <f t="shared" si="16"/>
        <v>0</v>
      </c>
    </row>
    <row r="146" spans="1:16" x14ac:dyDescent="0.2">
      <c r="A146" s="34">
        <v>3245116</v>
      </c>
      <c r="B146" s="6" t="s">
        <v>2</v>
      </c>
      <c r="C146" s="1">
        <v>10193</v>
      </c>
      <c r="D146" s="1">
        <v>5096.5</v>
      </c>
      <c r="E146" s="1">
        <v>5096.5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2">
        <f t="shared" si="16"/>
        <v>20386</v>
      </c>
    </row>
    <row r="147" spans="1:16" x14ac:dyDescent="0.2">
      <c r="A147" s="34">
        <v>3245117</v>
      </c>
      <c r="B147" s="6" t="s">
        <v>3</v>
      </c>
      <c r="C147" s="1">
        <v>15289.5</v>
      </c>
      <c r="D147" s="1">
        <v>50965</v>
      </c>
      <c r="E147" s="1">
        <v>10193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2">
        <f t="shared" si="16"/>
        <v>76447.5</v>
      </c>
    </row>
    <row r="148" spans="1:16" x14ac:dyDescent="0.2">
      <c r="A148" s="34">
        <v>3245118</v>
      </c>
      <c r="B148" s="6" t="s">
        <v>4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2">
        <f t="shared" si="16"/>
        <v>0</v>
      </c>
    </row>
    <row r="149" spans="1:16" x14ac:dyDescent="0.2">
      <c r="A149" s="34">
        <v>3245119</v>
      </c>
      <c r="B149" s="38" t="s">
        <v>20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2">
        <f t="shared" si="16"/>
        <v>0</v>
      </c>
    </row>
    <row r="150" spans="1:16" x14ac:dyDescent="0.2">
      <c r="A150" s="34">
        <v>3245120</v>
      </c>
      <c r="B150" s="6" t="s">
        <v>5</v>
      </c>
      <c r="C150" s="1">
        <v>862758.5</v>
      </c>
      <c r="D150" s="1">
        <v>952299</v>
      </c>
      <c r="E150" s="1">
        <v>1095747.5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2">
        <f t="shared" si="16"/>
        <v>2910805</v>
      </c>
    </row>
    <row r="151" spans="1:16" x14ac:dyDescent="0.2">
      <c r="A151" s="34">
        <v>3245121</v>
      </c>
      <c r="B151" s="6" t="s">
        <v>12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2">
        <f t="shared" si="16"/>
        <v>0</v>
      </c>
    </row>
    <row r="152" spans="1:16" x14ac:dyDescent="0.2">
      <c r="A152" s="36">
        <v>3245123</v>
      </c>
      <c r="B152" s="6" t="s">
        <v>13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2">
        <f t="shared" si="16"/>
        <v>0</v>
      </c>
    </row>
    <row r="153" spans="1:16" x14ac:dyDescent="0.2">
      <c r="A153" s="34">
        <v>3245125</v>
      </c>
      <c r="B153" s="6" t="s">
        <v>6</v>
      </c>
      <c r="C153" s="1"/>
      <c r="D153" s="1">
        <v>10193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2">
        <f t="shared" si="16"/>
        <v>10193</v>
      </c>
    </row>
    <row r="154" spans="1:16" ht="13.5" thickBot="1" x14ac:dyDescent="0.25">
      <c r="A154" s="34">
        <v>3245126</v>
      </c>
      <c r="B154" s="37" t="s">
        <v>25</v>
      </c>
      <c r="C154" s="2">
        <v>25482.5</v>
      </c>
      <c r="D154" s="2">
        <v>71351</v>
      </c>
      <c r="E154" s="2">
        <v>81544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2">
        <f t="shared" si="16"/>
        <v>178377.5</v>
      </c>
    </row>
    <row r="155" spans="1:16" ht="13.5" thickTop="1" x14ac:dyDescent="0.2">
      <c r="A155" s="35"/>
      <c r="B155" s="4" t="s">
        <v>8</v>
      </c>
      <c r="C155" s="3">
        <f t="shared" ref="C155:P155" si="17">SUM(C141:C154)</f>
        <v>1141497.8999999999</v>
      </c>
      <c r="D155" s="3">
        <f t="shared" si="17"/>
        <v>1403974.44</v>
      </c>
      <c r="E155" s="3">
        <f t="shared" si="17"/>
        <v>1327147.1499999999</v>
      </c>
      <c r="F155" s="3">
        <f t="shared" si="17"/>
        <v>0</v>
      </c>
      <c r="G155" s="3">
        <f t="shared" si="17"/>
        <v>0</v>
      </c>
      <c r="H155" s="3">
        <f t="shared" si="17"/>
        <v>0</v>
      </c>
      <c r="I155" s="3">
        <f t="shared" si="17"/>
        <v>0</v>
      </c>
      <c r="J155" s="3">
        <f t="shared" si="17"/>
        <v>0</v>
      </c>
      <c r="K155" s="3">
        <f t="shared" si="17"/>
        <v>0</v>
      </c>
      <c r="L155" s="3">
        <f t="shared" si="17"/>
        <v>0</v>
      </c>
      <c r="M155" s="3">
        <f t="shared" si="17"/>
        <v>0</v>
      </c>
      <c r="N155" s="3">
        <f t="shared" si="17"/>
        <v>0</v>
      </c>
      <c r="O155" s="3">
        <f t="shared" si="17"/>
        <v>0</v>
      </c>
      <c r="P155" s="3">
        <f t="shared" si="17"/>
        <v>3872619.49</v>
      </c>
    </row>
  </sheetData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17"/>
  <sheetViews>
    <sheetView topLeftCell="A89" workbookViewId="0">
      <selection activeCell="A87" sqref="A87"/>
    </sheetView>
  </sheetViews>
  <sheetFormatPr defaultRowHeight="12.75" x14ac:dyDescent="0.2"/>
  <cols>
    <col min="1" max="1" width="37.28515625" customWidth="1"/>
    <col min="2" max="2" width="16.140625" style="26" customWidth="1"/>
    <col min="3" max="3" width="15.140625" bestFit="1" customWidth="1"/>
    <col min="4" max="4" width="15.5703125" bestFit="1" customWidth="1"/>
    <col min="5" max="5" width="15.140625" bestFit="1" customWidth="1"/>
    <col min="6" max="6" width="15" bestFit="1" customWidth="1"/>
    <col min="7" max="7" width="14" bestFit="1" customWidth="1"/>
    <col min="8" max="8" width="12.140625" customWidth="1"/>
    <col min="16" max="17" width="13.5703125" bestFit="1" customWidth="1"/>
  </cols>
  <sheetData>
    <row r="1" spans="1:7" x14ac:dyDescent="0.2">
      <c r="A1" s="60" t="s">
        <v>50</v>
      </c>
      <c r="B1" s="31"/>
    </row>
    <row r="2" spans="1:7" x14ac:dyDescent="0.2">
      <c r="A2" s="60" t="s">
        <v>51</v>
      </c>
      <c r="B2" s="31"/>
    </row>
    <row r="3" spans="1:7" x14ac:dyDescent="0.2">
      <c r="A3" s="60" t="s">
        <v>52</v>
      </c>
      <c r="B3" s="31"/>
    </row>
    <row r="4" spans="1:7" ht="13.5" thickBot="1" x14ac:dyDescent="0.25">
      <c r="B4" s="31"/>
    </row>
    <row r="5" spans="1:7" ht="13.5" thickBot="1" x14ac:dyDescent="0.25">
      <c r="A5" s="105" t="s">
        <v>32</v>
      </c>
      <c r="B5" s="106"/>
      <c r="D5" s="46"/>
      <c r="E5" s="46"/>
      <c r="F5" s="46"/>
      <c r="G5" s="46"/>
    </row>
    <row r="6" spans="1:7" ht="13.5" thickBot="1" x14ac:dyDescent="0.25">
      <c r="A6" s="24" t="str">
        <f>A53</f>
        <v>Cumulative Collections through 06/30/2025</v>
      </c>
      <c r="B6" s="55"/>
      <c r="D6" s="46"/>
      <c r="E6" s="46"/>
      <c r="F6" s="46"/>
      <c r="G6" s="46"/>
    </row>
    <row r="7" spans="1:7" x14ac:dyDescent="0.2">
      <c r="A7" s="39" t="s">
        <v>0</v>
      </c>
      <c r="B7" s="33">
        <f>'North Fund 1255'!P7+'North Fund 1255'!P18+'North Fund 1255'!P30+'North Fund 1255'!P42+'North Fund 1255'!P54+'North Fund 1255'!P66+'North Fund 1255'!P78+'North Fund 1255'!P90+'North Fund 1255'!P102</f>
        <v>13147189.32</v>
      </c>
      <c r="C7" s="31"/>
      <c r="D7" s="46"/>
      <c r="E7" s="46"/>
      <c r="F7" s="46"/>
      <c r="G7" s="46"/>
    </row>
    <row r="8" spans="1:7" x14ac:dyDescent="0.2">
      <c r="A8" s="39" t="s">
        <v>9</v>
      </c>
      <c r="B8" s="28">
        <f>'North Fund 1255'!P8+'North Fund 1255'!P19+'North Fund 1255'!P31+'North Fund 1255'!P43+'North Fund 1255'!P55+'North Fund 1255'!P67+'North Fund 1255'!P79+'North Fund 1255'!P91+'North Fund 1255'!P103</f>
        <v>68342.8</v>
      </c>
      <c r="C8" s="31"/>
      <c r="D8" s="46"/>
      <c r="E8" s="46"/>
      <c r="F8" s="46"/>
      <c r="G8" s="46"/>
    </row>
    <row r="9" spans="1:7" x14ac:dyDescent="0.2">
      <c r="A9" s="39" t="s">
        <v>14</v>
      </c>
      <c r="B9" s="28">
        <f>'North Fund 1255'!P9+'North Fund 1255'!P20+'North Fund 1255'!P32+'North Fund 1255'!P44+'North Fund 1255'!P56+'North Fund 1255'!P68+'North Fund 1255'!P80+'North Fund 1255'!P92+'North Fund 1255'!P104</f>
        <v>6412969.2000000002</v>
      </c>
      <c r="C9" s="31"/>
      <c r="D9" s="46"/>
      <c r="E9" s="46"/>
      <c r="F9" s="46"/>
      <c r="G9" s="46"/>
    </row>
    <row r="10" spans="1:7" x14ac:dyDescent="0.2">
      <c r="A10" s="39" t="s">
        <v>10</v>
      </c>
      <c r="B10" s="28">
        <f>'North Fund 1255'!P10+'North Fund 1255'!P21+'North Fund 1255'!P33+'North Fund 1255'!P45+'North Fund 1255'!P57+'North Fund 1255'!P69+'North Fund 1255'!P81+'North Fund 1255'!P93+'North Fund 1255'!P105</f>
        <v>178417.1</v>
      </c>
      <c r="C10" s="31"/>
      <c r="D10" s="46"/>
      <c r="E10" s="46"/>
      <c r="F10" s="46"/>
      <c r="G10" s="46"/>
    </row>
    <row r="11" spans="1:7" x14ac:dyDescent="0.2">
      <c r="A11" s="39" t="s">
        <v>15</v>
      </c>
      <c r="B11" s="28">
        <f>'North Fund 1255'!P11+'North Fund 1255'!P22+'North Fund 1255'!P34+'North Fund 1255'!P46+'North Fund 1255'!P58+'North Fund 1255'!P70+'North Fund 1255'!P82+'North Fund 1255'!P94+'North Fund 1255'!P106</f>
        <v>4644237.9000000004</v>
      </c>
      <c r="C11" s="31"/>
      <c r="D11" s="46"/>
      <c r="E11" s="46"/>
      <c r="F11" s="46"/>
      <c r="G11" s="46"/>
    </row>
    <row r="12" spans="1:7" x14ac:dyDescent="0.2">
      <c r="A12" s="56" t="s">
        <v>13</v>
      </c>
      <c r="B12" s="28">
        <f>'North Fund 1255'!P23+'North Fund 1255'!P35+'North Fund 1255'!P47+'North Fund 1255'!P59+'North Fund 1255'!P71+'North Fund 1255'!P83+'North Fund 1255'!P95+'North Fund 1255'!P107</f>
        <v>0</v>
      </c>
      <c r="C12" s="31"/>
      <c r="D12" s="46"/>
      <c r="E12" s="46"/>
      <c r="F12" s="46"/>
      <c r="G12" s="46"/>
    </row>
    <row r="13" spans="1:7" x14ac:dyDescent="0.2">
      <c r="A13" s="39" t="s">
        <v>16</v>
      </c>
      <c r="B13" s="28">
        <f>'North Fund 1255'!P12+'North Fund 1255'!P24+'North Fund 1255'!P36+'North Fund 1255'!P48+'North Fund 1255'!P60+'North Fund 1255'!P72+'North Fund 1255'!P84+'North Fund 1255'!P96+'North Fund 1255'!P108</f>
        <v>6408792.4500000002</v>
      </c>
      <c r="C13" s="31"/>
      <c r="D13" s="46"/>
      <c r="E13" s="46"/>
      <c r="F13" s="46"/>
      <c r="G13" s="46"/>
    </row>
    <row r="14" spans="1:7" x14ac:dyDescent="0.2">
      <c r="A14" s="40" t="s">
        <v>17</v>
      </c>
      <c r="B14" s="44">
        <f>'North Fund 1255'!P5+'North Fund 1255'!P16+'North Fund 1255'!P28+'North Fund 1255'!P40+'North Fund 1255'!P52+'North Fund 1255'!P64+'North Fund 1255'!P76+'North Fund 1255'!P88+'North Fund 1255'!P100</f>
        <v>268573.32999999996</v>
      </c>
      <c r="D14" s="46"/>
      <c r="E14" s="46"/>
      <c r="F14" s="46"/>
      <c r="G14" s="46"/>
    </row>
    <row r="15" spans="1:7" x14ac:dyDescent="0.2">
      <c r="A15" s="40" t="s">
        <v>19</v>
      </c>
      <c r="B15" s="82">
        <f>'North Fund 1255'!P6+'North Fund 1255'!P17+'North Fund 1255'!P29+'North Fund 1255'!P41+'North Fund 1255'!P53+'North Fund 1255'!P65+'North Fund 1255'!P77+'North Fund 1255'!P89+'North Fund 1255'!P101</f>
        <v>-129567.89</v>
      </c>
      <c r="D15" s="46"/>
      <c r="E15" s="46"/>
      <c r="F15" s="46"/>
      <c r="G15" s="46"/>
    </row>
    <row r="16" spans="1:7" ht="13.5" thickBot="1" x14ac:dyDescent="0.25">
      <c r="A16" s="40" t="s">
        <v>21</v>
      </c>
      <c r="B16" s="43">
        <f>SUM(B7:B15)</f>
        <v>30998954.209999997</v>
      </c>
      <c r="D16" s="46"/>
      <c r="E16" s="46"/>
      <c r="F16" s="46"/>
      <c r="G16" s="46"/>
    </row>
    <row r="17" spans="1:7" ht="13.5" thickTop="1" x14ac:dyDescent="0.2">
      <c r="A17" s="39"/>
      <c r="B17" s="21"/>
      <c r="D17" s="46"/>
      <c r="E17" s="46"/>
      <c r="F17" s="46"/>
      <c r="G17" s="46"/>
    </row>
    <row r="18" spans="1:7" x14ac:dyDescent="0.2">
      <c r="A18" s="39" t="s">
        <v>22</v>
      </c>
      <c r="B18" s="28">
        <f>'Totals by Jurisdiction'!C29</f>
        <v>29453006.350000001</v>
      </c>
      <c r="D18" s="46"/>
      <c r="E18" s="46"/>
      <c r="F18" s="46"/>
      <c r="G18" s="46"/>
    </row>
    <row r="19" spans="1:7" x14ac:dyDescent="0.2">
      <c r="A19" s="41" t="s">
        <v>29</v>
      </c>
      <c r="B19" s="45"/>
      <c r="D19" s="46"/>
      <c r="E19" s="46"/>
      <c r="F19" s="46"/>
      <c r="G19" s="46"/>
    </row>
    <row r="20" spans="1:7" ht="13.5" thickBot="1" x14ac:dyDescent="0.25">
      <c r="A20" s="39" t="s">
        <v>23</v>
      </c>
      <c r="B20" s="62">
        <f>SUM(B18:B19)</f>
        <v>29453006.350000001</v>
      </c>
      <c r="D20" s="46"/>
      <c r="E20" s="46"/>
      <c r="F20" s="46"/>
      <c r="G20" s="46"/>
    </row>
    <row r="21" spans="1:7" ht="13.5" thickTop="1" x14ac:dyDescent="0.2">
      <c r="A21" s="39"/>
      <c r="B21" s="21"/>
      <c r="D21" s="46"/>
      <c r="E21" s="46"/>
      <c r="F21" s="46"/>
      <c r="G21" s="46"/>
    </row>
    <row r="22" spans="1:7" ht="13.5" thickBot="1" x14ac:dyDescent="0.25">
      <c r="A22" s="42" t="s">
        <v>24</v>
      </c>
      <c r="B22" s="30">
        <f>B16-B20</f>
        <v>1545947.8599999957</v>
      </c>
      <c r="D22" s="46"/>
      <c r="E22" s="46"/>
      <c r="F22" s="46"/>
      <c r="G22" s="46"/>
    </row>
    <row r="23" spans="1:7" x14ac:dyDescent="0.2">
      <c r="B23" s="31"/>
      <c r="D23" s="46"/>
      <c r="E23" s="46"/>
      <c r="F23" s="46"/>
      <c r="G23" s="46"/>
    </row>
    <row r="24" spans="1:7" x14ac:dyDescent="0.2">
      <c r="B24" s="31"/>
      <c r="D24" s="46"/>
      <c r="E24" s="46"/>
      <c r="F24" s="46"/>
      <c r="G24" s="46"/>
    </row>
    <row r="25" spans="1:7" x14ac:dyDescent="0.2">
      <c r="B25" s="31"/>
      <c r="D25" s="46"/>
      <c r="E25" s="46"/>
      <c r="F25" s="46"/>
      <c r="G25" s="46"/>
    </row>
    <row r="26" spans="1:7" ht="13.5" thickBot="1" x14ac:dyDescent="0.25">
      <c r="B26" s="31"/>
      <c r="D26" s="46"/>
      <c r="E26" s="46"/>
      <c r="F26" s="46"/>
      <c r="G26" s="46"/>
    </row>
    <row r="27" spans="1:7" ht="13.5" thickBot="1" x14ac:dyDescent="0.25">
      <c r="A27" s="107" t="s">
        <v>33</v>
      </c>
      <c r="B27" s="108"/>
      <c r="D27" s="46"/>
      <c r="E27" s="46"/>
      <c r="F27" s="46"/>
      <c r="G27" s="46"/>
    </row>
    <row r="28" spans="1:7" ht="13.5" thickBot="1" x14ac:dyDescent="0.25">
      <c r="A28" s="101" t="str">
        <f>A53</f>
        <v>Cumulative Collections through 06/30/2025</v>
      </c>
      <c r="B28" s="83"/>
      <c r="D28" s="46"/>
      <c r="E28" s="46"/>
      <c r="F28" s="46"/>
      <c r="G28" s="46"/>
    </row>
    <row r="29" spans="1:7" x14ac:dyDescent="0.2">
      <c r="A29" s="56" t="s">
        <v>0</v>
      </c>
      <c r="B29" s="33">
        <f>'South Fund 1256'!P7+'South Fund 1256'!P24+'South Fund 1256'!P41+'South Fund 1256'!P58+'South Fund 1256'!P75+'South Fund 1256'!P92+'South Fund 1256'!P109+'South Fund 1256'!P126+'South Fund 1256'!P143</f>
        <v>24664981.359999999</v>
      </c>
      <c r="C29" s="9"/>
      <c r="D29" s="46"/>
      <c r="E29" s="46"/>
      <c r="F29" s="46"/>
      <c r="G29" s="46"/>
    </row>
    <row r="30" spans="1:7" x14ac:dyDescent="0.2">
      <c r="A30" s="56" t="s">
        <v>1</v>
      </c>
      <c r="B30" s="28">
        <f>'South Fund 1256'!P8+'South Fund 1256'!P25+'South Fund 1256'!P42+'South Fund 1256'!P59+'South Fund 1256'!P76+'South Fund 1256'!P93+'South Fund 1256'!P110+'South Fund 1256'!P127+'South Fund 1256'!P144</f>
        <v>77385.5</v>
      </c>
      <c r="D30" s="46"/>
      <c r="E30" s="46"/>
      <c r="F30" s="46"/>
      <c r="G30" s="46"/>
    </row>
    <row r="31" spans="1:7" x14ac:dyDescent="0.2">
      <c r="A31" s="56" t="s">
        <v>11</v>
      </c>
      <c r="B31" s="28">
        <f>'South Fund 1256'!P9+'South Fund 1256'!P26+'South Fund 1256'!P43+'South Fund 1256'!P60+'South Fund 1256'!P77+'South Fund 1256'!P94+'South Fund 1256'!P111+'South Fund 1256'!P128+'South Fund 1256'!P145</f>
        <v>151788.25</v>
      </c>
      <c r="D31" s="46"/>
      <c r="E31" s="46"/>
      <c r="F31" s="46"/>
      <c r="G31" s="46"/>
    </row>
    <row r="32" spans="1:7" x14ac:dyDescent="0.2">
      <c r="A32" s="56" t="s">
        <v>2</v>
      </c>
      <c r="B32" s="28">
        <f>'South Fund 1256'!P10+'South Fund 1256'!P27+'South Fund 1256'!P44+'South Fund 1256'!P61+'South Fund 1256'!P78+'South Fund 1256'!P95+'South Fund 1256'!P112+'South Fund 1256'!P129+'South Fund 1256'!P146</f>
        <v>676624.7</v>
      </c>
      <c r="D32" s="46"/>
      <c r="E32" s="46"/>
      <c r="F32" s="46"/>
      <c r="G32" s="46"/>
    </row>
    <row r="33" spans="1:7" x14ac:dyDescent="0.2">
      <c r="A33" s="56" t="s">
        <v>3</v>
      </c>
      <c r="B33" s="28">
        <f>'South Fund 1256'!P11+'South Fund 1256'!P28+'South Fund 1256'!P45+'South Fund 1256'!P62+'South Fund 1256'!P79+'South Fund 1256'!P96+'South Fund 1256'!P113+'South Fund 1256'!P130+'South Fund 1256'!P147</f>
        <v>8073537.3800000008</v>
      </c>
      <c r="D33" s="46"/>
      <c r="E33" s="46"/>
      <c r="F33" s="46"/>
      <c r="G33" s="46"/>
    </row>
    <row r="34" spans="1:7" x14ac:dyDescent="0.2">
      <c r="A34" s="56" t="s">
        <v>4</v>
      </c>
      <c r="B34" s="28">
        <f>'South Fund 1256'!P12+'South Fund 1256'!P29+'South Fund 1256'!P46+'South Fund 1256'!P63+'South Fund 1256'!P80+'South Fund 1256'!P97+'South Fund 1256'!P114+'South Fund 1256'!P131+'South Fund 1256'!P148</f>
        <v>77810.8</v>
      </c>
      <c r="D34" s="46"/>
      <c r="E34" s="46"/>
      <c r="F34" s="46"/>
      <c r="G34" s="46"/>
    </row>
    <row r="35" spans="1:7" x14ac:dyDescent="0.2">
      <c r="A35" s="57" t="s">
        <v>20</v>
      </c>
      <c r="B35" s="28">
        <f>'South Fund 1256'!P13+'South Fund 1256'!P30+'South Fund 1256'!P47+'South Fund 1256'!P64+'South Fund 1256'!P81+'South Fund 1256'!P98+'South Fund 1256'!P115+'South Fund 1256'!P132+'South Fund 1256'!P149</f>
        <v>10193</v>
      </c>
      <c r="D35" s="46"/>
      <c r="E35" s="46"/>
      <c r="F35" s="46"/>
      <c r="G35" s="46"/>
    </row>
    <row r="36" spans="1:7" x14ac:dyDescent="0.2">
      <c r="A36" s="56" t="s">
        <v>5</v>
      </c>
      <c r="B36" s="28">
        <f>'South Fund 1256'!P14+'South Fund 1256'!P31+'South Fund 1256'!P48+'South Fund 1256'!P65+'South Fund 1256'!P82+'South Fund 1256'!P99+'South Fund 1256'!P116+'South Fund 1256'!P133+'South Fund 1256'!P150</f>
        <v>61768756</v>
      </c>
      <c r="D36" s="46"/>
      <c r="E36" s="46"/>
      <c r="F36" s="46"/>
      <c r="G36" s="46"/>
    </row>
    <row r="37" spans="1:7" x14ac:dyDescent="0.2">
      <c r="A37" s="56" t="s">
        <v>12</v>
      </c>
      <c r="B37" s="28">
        <f>'South Fund 1256'!P15+'South Fund 1256'!P32+'South Fund 1256'!P49+'South Fund 1256'!P66+'South Fund 1256'!P83+'South Fund 1256'!P100+'South Fund 1256'!P117+'South Fund 1256'!P134+'South Fund 1256'!P151</f>
        <v>15289.5</v>
      </c>
      <c r="D37" s="46"/>
      <c r="E37" s="46"/>
      <c r="F37" s="46"/>
      <c r="G37" s="46"/>
    </row>
    <row r="38" spans="1:7" x14ac:dyDescent="0.2">
      <c r="A38" s="56" t="s">
        <v>13</v>
      </c>
      <c r="B38" s="28">
        <f>'South Fund 1256'!P16+'South Fund 1256'!P33+'South Fund 1256'!P50+'South Fund 1256'!P67+'South Fund 1256'!P84+'South Fund 1256'!P101+'South Fund 1256'!P118+'South Fund 1256'!P135+'South Fund 1256'!P152</f>
        <v>670945.75</v>
      </c>
      <c r="D38" s="46"/>
      <c r="E38" s="46"/>
      <c r="F38" s="46"/>
      <c r="G38" s="46"/>
    </row>
    <row r="39" spans="1:7" x14ac:dyDescent="0.2">
      <c r="A39" s="56" t="s">
        <v>6</v>
      </c>
      <c r="B39" s="28">
        <f>'South Fund 1256'!P17+'South Fund 1256'!P34+'South Fund 1256'!P51+'South Fund 1256'!P68+'South Fund 1256'!P85+'South Fund 1256'!P102+'South Fund 1256'!P119+'South Fund 1256'!P136+'South Fund 1256'!P153</f>
        <v>12096640.800000001</v>
      </c>
      <c r="D39" s="46"/>
      <c r="E39" s="46"/>
      <c r="F39" s="46"/>
      <c r="G39" s="46"/>
    </row>
    <row r="40" spans="1:7" x14ac:dyDescent="0.2">
      <c r="A40" s="57" t="s">
        <v>25</v>
      </c>
      <c r="B40" s="28">
        <f>'South Fund 1256'!P18+'South Fund 1256'!P35+'South Fund 1256'!P52+'South Fund 1256'!P69+'South Fund 1256'!P86+'South Fund 1256'!P103+'South Fund 1256'!P120+'South Fund 1256'!P137+'South Fund 1256'!P154</f>
        <v>3843008.6</v>
      </c>
      <c r="D40" s="46"/>
      <c r="E40" s="46"/>
      <c r="F40" s="46"/>
      <c r="G40" s="46"/>
    </row>
    <row r="41" spans="1:7" x14ac:dyDescent="0.2">
      <c r="A41" s="40" t="s">
        <v>17</v>
      </c>
      <c r="B41" s="82">
        <f>'South Fund 1256'!P5+'South Fund 1256'!P22+'South Fund 1256'!P39+'South Fund 1256'!P56+'South Fund 1256'!P73+'South Fund 1256'!P90+'South Fund 1256'!P107+'South Fund 1256'!P124+'South Fund 1256'!P141</f>
        <v>944621.2</v>
      </c>
      <c r="D41" s="46"/>
      <c r="E41" s="46"/>
      <c r="F41" s="46"/>
      <c r="G41" s="46"/>
    </row>
    <row r="42" spans="1:7" x14ac:dyDescent="0.2">
      <c r="A42" s="40" t="s">
        <v>19</v>
      </c>
      <c r="B42" s="82">
        <f>'South Fund 1256'!P6+'South Fund 1256'!P23+'South Fund 1256'!P40+'South Fund 1256'!P57+'South Fund 1256'!P74+'South Fund 1256'!P91+'South Fund 1256'!P108+'South Fund 1256'!P125+'South Fund 1256'!P142</f>
        <v>-232231.06</v>
      </c>
      <c r="D42" s="46"/>
      <c r="E42" s="46"/>
      <c r="F42" s="46"/>
      <c r="G42" s="46"/>
    </row>
    <row r="43" spans="1:7" ht="13.5" thickBot="1" x14ac:dyDescent="0.25">
      <c r="A43" s="40" t="s">
        <v>21</v>
      </c>
      <c r="B43" s="43">
        <f>SUM(B29:B42)</f>
        <v>112839351.77999999</v>
      </c>
      <c r="D43" s="46"/>
      <c r="E43" s="46"/>
      <c r="F43" s="46"/>
      <c r="G43" s="46"/>
    </row>
    <row r="44" spans="1:7" ht="13.5" thickTop="1" x14ac:dyDescent="0.2">
      <c r="A44" s="41"/>
      <c r="B44" s="28"/>
      <c r="D44" s="46"/>
      <c r="E44" s="46"/>
      <c r="F44" s="46"/>
      <c r="G44" s="46"/>
    </row>
    <row r="45" spans="1:7" x14ac:dyDescent="0.2">
      <c r="A45" s="39"/>
      <c r="B45" s="21"/>
      <c r="D45" s="46"/>
      <c r="E45" s="46"/>
      <c r="F45" s="46"/>
      <c r="G45" s="46"/>
    </row>
    <row r="46" spans="1:7" x14ac:dyDescent="0.2">
      <c r="A46" s="39" t="s">
        <v>22</v>
      </c>
      <c r="B46" s="28">
        <f>'Totals by Jurisdiction'!D29</f>
        <v>108908517.28999999</v>
      </c>
      <c r="D46" s="46"/>
      <c r="E46" s="46"/>
      <c r="F46" s="46"/>
      <c r="G46" s="46"/>
    </row>
    <row r="47" spans="1:7" x14ac:dyDescent="0.2">
      <c r="A47" s="41" t="s">
        <v>29</v>
      </c>
      <c r="B47" s="87">
        <v>58215</v>
      </c>
      <c r="D47" s="46"/>
      <c r="E47" s="46"/>
      <c r="F47" s="46"/>
      <c r="G47" s="46"/>
    </row>
    <row r="48" spans="1:7" ht="13.5" thickBot="1" x14ac:dyDescent="0.25">
      <c r="A48" s="39" t="s">
        <v>23</v>
      </c>
      <c r="B48" s="62">
        <f>SUM(B46:B47)</f>
        <v>108966732.28999999</v>
      </c>
      <c r="D48" s="46"/>
      <c r="E48" s="46"/>
      <c r="F48" s="46"/>
      <c r="G48" s="46"/>
    </row>
    <row r="49" spans="1:7" ht="13.5" thickTop="1" x14ac:dyDescent="0.2">
      <c r="A49" s="39"/>
      <c r="B49" s="21"/>
      <c r="D49" s="46"/>
      <c r="E49" s="46"/>
      <c r="F49" s="46"/>
      <c r="G49" s="46"/>
    </row>
    <row r="50" spans="1:7" ht="13.5" thickBot="1" x14ac:dyDescent="0.25">
      <c r="A50" s="42" t="s">
        <v>24</v>
      </c>
      <c r="B50" s="30">
        <f>B43-B48</f>
        <v>3872619.4899999946</v>
      </c>
      <c r="D50" s="46"/>
      <c r="E50" s="46"/>
      <c r="F50" s="46"/>
      <c r="G50" s="46"/>
    </row>
    <row r="51" spans="1:7" ht="13.5" thickBot="1" x14ac:dyDescent="0.25">
      <c r="B51" s="31"/>
    </row>
    <row r="52" spans="1:7" ht="13.5" thickBot="1" x14ac:dyDescent="0.25">
      <c r="A52" s="103" t="s">
        <v>27</v>
      </c>
      <c r="B52" s="104"/>
    </row>
    <row r="53" spans="1:7" ht="13.5" thickBot="1" x14ac:dyDescent="0.25">
      <c r="A53" s="58" t="s">
        <v>63</v>
      </c>
      <c r="B53" s="27"/>
    </row>
    <row r="54" spans="1:7" x14ac:dyDescent="0.2">
      <c r="A54" s="14" t="s">
        <v>0</v>
      </c>
      <c r="B54" s="33">
        <f>+B7+B29</f>
        <v>37812170.68</v>
      </c>
      <c r="C54" s="46">
        <v>35264294.68</v>
      </c>
      <c r="D54" s="46">
        <f>B54-C54</f>
        <v>2547876</v>
      </c>
    </row>
    <row r="55" spans="1:7" x14ac:dyDescent="0.2">
      <c r="A55" s="14" t="s">
        <v>9</v>
      </c>
      <c r="B55" s="28">
        <f>+B8</f>
        <v>68342.8</v>
      </c>
      <c r="C55" s="46">
        <v>68342.8</v>
      </c>
      <c r="D55" s="46">
        <f>B55-C55</f>
        <v>0</v>
      </c>
    </row>
    <row r="56" spans="1:7" x14ac:dyDescent="0.2">
      <c r="A56" s="14" t="s">
        <v>14</v>
      </c>
      <c r="B56" s="28">
        <f>+B9</f>
        <v>6412969.2000000002</v>
      </c>
      <c r="C56" s="46">
        <v>5677754.2000000002</v>
      </c>
      <c r="D56" s="46">
        <f>B56-C56</f>
        <v>735215</v>
      </c>
    </row>
    <row r="57" spans="1:7" x14ac:dyDescent="0.2">
      <c r="A57" s="14" t="s">
        <v>10</v>
      </c>
      <c r="B57" s="28">
        <f>+B10</f>
        <v>178417.1</v>
      </c>
      <c r="C57" s="102"/>
      <c r="D57" s="46"/>
    </row>
    <row r="58" spans="1:7" x14ac:dyDescent="0.2">
      <c r="A58" s="14" t="s">
        <v>1</v>
      </c>
      <c r="B58" s="28">
        <f t="shared" ref="B58:B65" si="0">+B30</f>
        <v>77385.5</v>
      </c>
      <c r="C58" s="102"/>
      <c r="D58" s="46"/>
    </row>
    <row r="59" spans="1:7" x14ac:dyDescent="0.2">
      <c r="A59" s="14" t="s">
        <v>11</v>
      </c>
      <c r="B59" s="28">
        <f t="shared" si="0"/>
        <v>151788.25</v>
      </c>
      <c r="C59" s="102"/>
      <c r="D59" s="46"/>
    </row>
    <row r="60" spans="1:7" x14ac:dyDescent="0.2">
      <c r="A60" s="14" t="s">
        <v>2</v>
      </c>
      <c r="B60" s="28">
        <f t="shared" si="0"/>
        <v>676624.7</v>
      </c>
      <c r="C60" s="102"/>
      <c r="D60" s="46"/>
    </row>
    <row r="61" spans="1:7" x14ac:dyDescent="0.2">
      <c r="A61" s="14" t="s">
        <v>3</v>
      </c>
      <c r="B61" s="28">
        <f t="shared" si="0"/>
        <v>8073537.3800000008</v>
      </c>
      <c r="C61" s="102"/>
      <c r="D61" s="46"/>
    </row>
    <row r="62" spans="1:7" x14ac:dyDescent="0.2">
      <c r="A62" s="14" t="s">
        <v>4</v>
      </c>
      <c r="B62" s="28">
        <f t="shared" si="0"/>
        <v>77810.8</v>
      </c>
      <c r="C62" s="102"/>
      <c r="D62" s="46"/>
    </row>
    <row r="63" spans="1:7" x14ac:dyDescent="0.2">
      <c r="A63" s="21" t="s">
        <v>20</v>
      </c>
      <c r="B63" s="28">
        <f t="shared" si="0"/>
        <v>10193</v>
      </c>
      <c r="C63" s="102"/>
      <c r="D63" s="46"/>
    </row>
    <row r="64" spans="1:7" x14ac:dyDescent="0.2">
      <c r="A64" s="14" t="s">
        <v>5</v>
      </c>
      <c r="B64" s="28">
        <f t="shared" si="0"/>
        <v>61768756</v>
      </c>
      <c r="C64" s="102"/>
      <c r="D64" s="46"/>
    </row>
    <row r="65" spans="1:4" x14ac:dyDescent="0.2">
      <c r="A65" s="14" t="s">
        <v>12</v>
      </c>
      <c r="B65" s="28">
        <f t="shared" si="0"/>
        <v>15289.5</v>
      </c>
      <c r="C65" s="102"/>
      <c r="D65" s="46"/>
    </row>
    <row r="66" spans="1:4" x14ac:dyDescent="0.2">
      <c r="A66" s="14" t="s">
        <v>15</v>
      </c>
      <c r="B66" s="28">
        <f>+B11</f>
        <v>4644237.9000000004</v>
      </c>
      <c r="C66" s="102"/>
      <c r="D66" s="46"/>
    </row>
    <row r="67" spans="1:4" x14ac:dyDescent="0.2">
      <c r="A67" s="14" t="s">
        <v>13</v>
      </c>
      <c r="B67" s="28">
        <f>+B38+B12</f>
        <v>670945.75</v>
      </c>
      <c r="C67" s="102"/>
      <c r="D67" s="46"/>
    </row>
    <row r="68" spans="1:4" x14ac:dyDescent="0.2">
      <c r="A68" s="14" t="s">
        <v>16</v>
      </c>
      <c r="B68" s="28">
        <f>+B13</f>
        <v>6408792.4500000002</v>
      </c>
      <c r="C68" s="102"/>
      <c r="D68" s="46"/>
    </row>
    <row r="69" spans="1:4" x14ac:dyDescent="0.2">
      <c r="A69" s="14" t="s">
        <v>6</v>
      </c>
      <c r="B69" s="28">
        <f>+B39</f>
        <v>12096640.800000001</v>
      </c>
      <c r="C69" s="102"/>
      <c r="D69" s="46"/>
    </row>
    <row r="70" spans="1:4" x14ac:dyDescent="0.2">
      <c r="A70" s="21" t="s">
        <v>25</v>
      </c>
      <c r="B70" s="28">
        <f>+B40</f>
        <v>3843008.6</v>
      </c>
      <c r="C70" s="102"/>
      <c r="D70" s="46"/>
    </row>
    <row r="71" spans="1:4" x14ac:dyDescent="0.2">
      <c r="A71" s="21" t="s">
        <v>17</v>
      </c>
      <c r="B71" s="28">
        <f>+B14+B41</f>
        <v>1213194.5299999998</v>
      </c>
      <c r="C71" s="46">
        <v>1039102.53</v>
      </c>
      <c r="D71" s="46">
        <f>B71-C71</f>
        <v>174091.99999999977</v>
      </c>
    </row>
    <row r="72" spans="1:4" ht="15" x14ac:dyDescent="0.35">
      <c r="A72" s="21" t="s">
        <v>19</v>
      </c>
      <c r="B72" s="29">
        <f>+B15+B42</f>
        <v>-361798.95</v>
      </c>
      <c r="C72" s="46">
        <v>340995.75</v>
      </c>
      <c r="D72" s="46">
        <f>B72+C72</f>
        <v>-20803.200000000012</v>
      </c>
    </row>
    <row r="73" spans="1:4" x14ac:dyDescent="0.2">
      <c r="A73" s="21" t="s">
        <v>21</v>
      </c>
      <c r="B73" s="28">
        <f>SUM(B54:B72)</f>
        <v>143838305.99000001</v>
      </c>
      <c r="C73" s="46"/>
      <c r="D73" s="46"/>
    </row>
    <row r="74" spans="1:4" x14ac:dyDescent="0.2">
      <c r="A74" s="14"/>
      <c r="B74" s="21"/>
    </row>
    <row r="75" spans="1:4" x14ac:dyDescent="0.2">
      <c r="A75" s="14" t="s">
        <v>22</v>
      </c>
      <c r="B75" s="28">
        <f>+B18+B46</f>
        <v>138361523.63999999</v>
      </c>
    </row>
    <row r="76" spans="1:4" x14ac:dyDescent="0.2">
      <c r="A76" s="23" t="s">
        <v>29</v>
      </c>
      <c r="B76" s="28">
        <f>+B19+B47</f>
        <v>58215</v>
      </c>
    </row>
    <row r="77" spans="1:4" x14ac:dyDescent="0.2">
      <c r="A77" s="14" t="s">
        <v>23</v>
      </c>
      <c r="B77" s="28">
        <f>SUM(B75:B76)</f>
        <v>138419738.63999999</v>
      </c>
    </row>
    <row r="78" spans="1:4" x14ac:dyDescent="0.2">
      <c r="A78" s="14"/>
      <c r="B78" s="21"/>
    </row>
    <row r="79" spans="1:4" ht="13.5" thickBot="1" x14ac:dyDescent="0.25">
      <c r="A79" s="15" t="s">
        <v>24</v>
      </c>
      <c r="B79" s="30">
        <f>B73-B77</f>
        <v>5418567.3500000238</v>
      </c>
      <c r="C79" t="s">
        <v>37</v>
      </c>
    </row>
    <row r="80" spans="1:4" x14ac:dyDescent="0.2">
      <c r="B80" s="31"/>
    </row>
    <row r="81" spans="1:19" x14ac:dyDescent="0.2">
      <c r="A81" t="s">
        <v>28</v>
      </c>
      <c r="B81" s="32">
        <f>B79-(+B22+B50)</f>
        <v>3.3527612686157227E-8</v>
      </c>
    </row>
    <row r="82" spans="1:19" x14ac:dyDescent="0.2">
      <c r="B82" s="31"/>
    </row>
    <row r="83" spans="1:19" x14ac:dyDescent="0.2">
      <c r="B83" s="47">
        <f>C120</f>
        <v>5418567.3499999996</v>
      </c>
      <c r="C83" t="s">
        <v>36</v>
      </c>
    </row>
    <row r="84" spans="1:19" x14ac:dyDescent="0.2">
      <c r="B84" s="32">
        <f>B79-B83</f>
        <v>2.4214386940002441E-8</v>
      </c>
      <c r="C84" s="84" t="s">
        <v>55</v>
      </c>
    </row>
    <row r="85" spans="1:19" ht="13.5" thickBot="1" x14ac:dyDescent="0.25">
      <c r="B85" s="31"/>
    </row>
    <row r="86" spans="1:19" ht="13.5" thickBot="1" x14ac:dyDescent="0.25">
      <c r="A86" s="94" t="s">
        <v>62</v>
      </c>
      <c r="B86" s="95"/>
    </row>
    <row r="87" spans="1:19" ht="13.5" thickBot="1" x14ac:dyDescent="0.25">
      <c r="A87" s="58" t="str">
        <f>A53</f>
        <v>Cumulative Collections through 06/30/2025</v>
      </c>
      <c r="B87" s="27"/>
    </row>
    <row r="88" spans="1:19" x14ac:dyDescent="0.2">
      <c r="A88" s="14" t="s">
        <v>0</v>
      </c>
      <c r="B88" s="97">
        <f>SUM('North Fund 1255'!F90:N90)+SUM('North Fund 1255'!C102:E102)+SUM('South Fund 1256'!F126:N126)+SUM('South Fund 1256'!C143:E143)</f>
        <v>4325597.1400000006</v>
      </c>
      <c r="C88" s="59"/>
      <c r="D88" s="47"/>
      <c r="E88" s="48"/>
      <c r="P88" s="46"/>
      <c r="Q88" s="46"/>
      <c r="R88" s="46"/>
      <c r="S88" s="46"/>
    </row>
    <row r="89" spans="1:19" x14ac:dyDescent="0.2">
      <c r="A89" s="14" t="s">
        <v>9</v>
      </c>
      <c r="B89" s="97">
        <f>SUM('North Fund 1255'!F91:N91)+SUM('North Fund 1255'!C103:E103)</f>
        <v>0</v>
      </c>
      <c r="C89" s="59"/>
      <c r="D89" s="47"/>
      <c r="E89" s="48"/>
      <c r="P89" s="46"/>
      <c r="Q89" s="46"/>
      <c r="R89" s="46"/>
      <c r="S89" s="46"/>
    </row>
    <row r="90" spans="1:19" x14ac:dyDescent="0.2">
      <c r="A90" s="14" t="s">
        <v>14</v>
      </c>
      <c r="B90" s="97">
        <f>SUM('North Fund 1255'!F92:N92)+SUM('North Fund 1255'!C104:E104)</f>
        <v>1948518</v>
      </c>
      <c r="C90" s="59"/>
      <c r="D90" s="47"/>
      <c r="E90" s="48"/>
      <c r="P90" s="46"/>
      <c r="Q90" s="46"/>
      <c r="R90" s="46"/>
      <c r="S90" s="46"/>
    </row>
    <row r="91" spans="1:19" x14ac:dyDescent="0.2">
      <c r="A91" s="14" t="s">
        <v>10</v>
      </c>
      <c r="B91" s="97">
        <f>SUM('North Fund 1255'!F93:N93)+SUM('North Fund 1255'!C105:E105)</f>
        <v>48512.5</v>
      </c>
      <c r="C91" s="59"/>
      <c r="D91" s="47"/>
      <c r="E91" s="48"/>
      <c r="P91" s="46"/>
      <c r="Q91" s="46"/>
      <c r="R91" s="46"/>
      <c r="S91" s="46"/>
    </row>
    <row r="92" spans="1:19" x14ac:dyDescent="0.2">
      <c r="A92" s="14" t="s">
        <v>1</v>
      </c>
      <c r="B92" s="97">
        <f>SUM('South Fund 1256'!F127:N127)+SUM('South Fund 1256'!C144:E144)</f>
        <v>22070.5</v>
      </c>
      <c r="C92" s="59"/>
      <c r="D92" s="47"/>
      <c r="E92" s="48"/>
      <c r="P92" s="46"/>
      <c r="Q92" s="46"/>
      <c r="R92" s="46"/>
      <c r="S92" s="46"/>
    </row>
    <row r="93" spans="1:19" x14ac:dyDescent="0.2">
      <c r="A93" s="14" t="s">
        <v>11</v>
      </c>
      <c r="B93" s="97">
        <f>SUM('South Fund 1256'!F128:N128)+SUM('South Fund 1256'!C145:E145)</f>
        <v>0</v>
      </c>
      <c r="C93" s="59"/>
      <c r="D93" s="47"/>
      <c r="E93" s="48"/>
      <c r="P93" s="46"/>
      <c r="Q93" s="46"/>
      <c r="R93" s="46"/>
      <c r="S93" s="46"/>
    </row>
    <row r="94" spans="1:19" x14ac:dyDescent="0.2">
      <c r="A94" s="14" t="s">
        <v>2</v>
      </c>
      <c r="B94" s="97">
        <f>SUM('South Fund 1256'!F129:N129)+SUM('South Fund 1256'!C146:E146)</f>
        <v>81544</v>
      </c>
      <c r="C94" s="59"/>
      <c r="D94" s="47"/>
      <c r="E94" s="48"/>
      <c r="P94" s="46"/>
      <c r="Q94" s="46"/>
      <c r="R94" s="46"/>
      <c r="S94" s="46"/>
    </row>
    <row r="95" spans="1:19" x14ac:dyDescent="0.2">
      <c r="A95" s="14" t="s">
        <v>3</v>
      </c>
      <c r="B95" s="97">
        <f>SUM('South Fund 1256'!F130:N130)+SUM('South Fund 1256'!C147:E147)</f>
        <v>682907.5</v>
      </c>
      <c r="C95" s="59"/>
      <c r="D95" s="47"/>
      <c r="E95" s="48"/>
      <c r="P95" s="46"/>
      <c r="Q95" s="46"/>
      <c r="R95" s="46"/>
      <c r="S95" s="46"/>
    </row>
    <row r="96" spans="1:19" x14ac:dyDescent="0.2">
      <c r="A96" s="14" t="s">
        <v>4</v>
      </c>
      <c r="B96" s="97">
        <f>SUM('South Fund 1256'!F131:N131)+SUM('South Fund 1256'!C148:E148)</f>
        <v>5096.5</v>
      </c>
      <c r="C96" s="59"/>
      <c r="D96" s="47"/>
      <c r="E96" s="48"/>
      <c r="P96" s="46"/>
      <c r="Q96" s="46"/>
      <c r="R96" s="46"/>
      <c r="S96" s="46"/>
    </row>
    <row r="97" spans="1:19" x14ac:dyDescent="0.2">
      <c r="A97" s="21" t="s">
        <v>20</v>
      </c>
      <c r="B97" s="97">
        <f>SUM('South Fund 1256'!F132:N132)+SUM('South Fund 1256'!C149:E149)</f>
        <v>0</v>
      </c>
      <c r="C97" s="59"/>
      <c r="D97" s="47"/>
      <c r="E97" s="48"/>
      <c r="P97" s="46"/>
      <c r="Q97" s="46"/>
      <c r="R97" s="46"/>
      <c r="S97" s="46"/>
    </row>
    <row r="98" spans="1:19" x14ac:dyDescent="0.2">
      <c r="A98" s="14" t="s">
        <v>5</v>
      </c>
      <c r="B98" s="97">
        <f>SUM('South Fund 1256'!F133:N133)+SUM('South Fund 1256'!C150:E150)</f>
        <v>12503184</v>
      </c>
      <c r="C98" s="59"/>
      <c r="D98" s="47"/>
      <c r="E98" s="48"/>
      <c r="P98" s="46"/>
      <c r="Q98" s="46"/>
      <c r="R98" s="46"/>
      <c r="S98" s="46"/>
    </row>
    <row r="99" spans="1:19" x14ac:dyDescent="0.2">
      <c r="A99" s="14" t="s">
        <v>12</v>
      </c>
      <c r="B99" s="97">
        <f>SUM('South Fund 1256'!F134:N134)+SUM('South Fund 1256'!C151:E151)</f>
        <v>0</v>
      </c>
      <c r="C99" s="59"/>
      <c r="D99" s="47"/>
      <c r="E99" s="48"/>
      <c r="P99" s="46"/>
      <c r="Q99" s="46"/>
      <c r="R99" s="46"/>
      <c r="S99" s="46"/>
    </row>
    <row r="100" spans="1:19" x14ac:dyDescent="0.2">
      <c r="A100" s="14" t="s">
        <v>15</v>
      </c>
      <c r="B100" s="97">
        <f>SUM('North Fund 1255'!F94:N94)+SUM('North Fund 1255'!C106:E106)</f>
        <v>881929</v>
      </c>
      <c r="C100" s="59"/>
      <c r="D100" s="47"/>
      <c r="E100" s="48"/>
      <c r="P100" s="46"/>
      <c r="Q100" s="46"/>
      <c r="R100" s="46"/>
      <c r="S100" s="46"/>
    </row>
    <row r="101" spans="1:19" x14ac:dyDescent="0.2">
      <c r="A101" s="14" t="s">
        <v>13</v>
      </c>
      <c r="B101" s="97">
        <f>SUM('North Fund 1255'!F95:N95)+SUM('North Fund 1255'!C107:E107)+SUM('South Fund 1256'!F135:N135)+SUM('South Fund 1256'!C152:E152)</f>
        <v>61158</v>
      </c>
      <c r="C101" s="59"/>
      <c r="D101" s="47"/>
      <c r="E101" s="48"/>
      <c r="P101" s="46"/>
      <c r="Q101" s="46"/>
      <c r="R101" s="46"/>
      <c r="S101" s="46"/>
    </row>
    <row r="102" spans="1:19" x14ac:dyDescent="0.2">
      <c r="A102" s="14" t="s">
        <v>16</v>
      </c>
      <c r="B102" s="97">
        <f>SUM('North Fund 1255'!F96:N96)+SUM('North Fund 1255'!C108:E108)</f>
        <v>1182388</v>
      </c>
      <c r="C102" s="59"/>
      <c r="D102" s="47"/>
      <c r="E102" s="48"/>
      <c r="P102" s="46"/>
      <c r="Q102" s="46"/>
      <c r="R102" s="46"/>
      <c r="S102" s="46"/>
    </row>
    <row r="103" spans="1:19" x14ac:dyDescent="0.2">
      <c r="A103" s="14" t="s">
        <v>6</v>
      </c>
      <c r="B103" s="97">
        <f>SUM('South Fund 1256'!F136:N136)+SUM('South Fund 1256'!C153:E153)</f>
        <v>29363.5</v>
      </c>
      <c r="C103" s="59"/>
      <c r="D103" s="47"/>
      <c r="E103" s="48"/>
      <c r="P103" s="46"/>
      <c r="Q103" s="46"/>
      <c r="R103" s="46"/>
      <c r="S103" s="46"/>
    </row>
    <row r="104" spans="1:19" x14ac:dyDescent="0.2">
      <c r="A104" s="21" t="s">
        <v>25</v>
      </c>
      <c r="B104" s="97">
        <f>SUM('South Fund 1256'!F137:N137)+SUM('South Fund 1256'!C154:E154)</f>
        <v>876598</v>
      </c>
      <c r="C104" s="59"/>
      <c r="D104" s="47"/>
      <c r="E104" s="48"/>
      <c r="P104" s="46"/>
      <c r="Q104" s="46"/>
      <c r="R104" s="46"/>
      <c r="S104" s="46"/>
    </row>
    <row r="105" spans="1:19" x14ac:dyDescent="0.2">
      <c r="A105" s="21" t="s">
        <v>17</v>
      </c>
      <c r="B105" s="97">
        <f>SUM('North Fund 1255'!F88:N88)+SUM('North Fund 1255'!C100:E100)+SUM('South Fund 1256'!F124:N124)+SUM('South Fund 1256'!C141:E141)</f>
        <v>269207.26</v>
      </c>
      <c r="D105" s="46"/>
      <c r="P105" s="46"/>
      <c r="Q105" s="46"/>
      <c r="R105" s="46"/>
      <c r="S105" s="46"/>
    </row>
    <row r="106" spans="1:19" x14ac:dyDescent="0.2">
      <c r="A106" s="21" t="s">
        <v>21</v>
      </c>
      <c r="B106" s="98">
        <f>SUM(B88:B105)</f>
        <v>22918073.900000002</v>
      </c>
      <c r="P106" s="46"/>
      <c r="Q106" s="46"/>
      <c r="R106" s="46"/>
      <c r="S106" s="46"/>
    </row>
    <row r="107" spans="1:19" x14ac:dyDescent="0.2">
      <c r="A107" s="14"/>
      <c r="B107" s="96"/>
      <c r="P107" s="46"/>
      <c r="Q107" s="46"/>
      <c r="R107" s="46"/>
      <c r="S107" s="46"/>
    </row>
    <row r="108" spans="1:19" x14ac:dyDescent="0.2">
      <c r="A108" s="14"/>
      <c r="B108" s="96"/>
    </row>
    <row r="109" spans="1:19" x14ac:dyDescent="0.2">
      <c r="A109" s="14" t="s">
        <v>22</v>
      </c>
      <c r="B109" s="97">
        <f>SUM('Totals by Jurisdiction'!E23:E27)</f>
        <v>23668409.720000003</v>
      </c>
    </row>
    <row r="110" spans="1:19" x14ac:dyDescent="0.2">
      <c r="A110" s="23" t="s">
        <v>29</v>
      </c>
      <c r="B110" s="99">
        <v>0</v>
      </c>
    </row>
    <row r="111" spans="1:19" x14ac:dyDescent="0.2">
      <c r="A111" s="23"/>
      <c r="B111" s="96"/>
    </row>
    <row r="112" spans="1:19" x14ac:dyDescent="0.2">
      <c r="A112" s="69" t="s">
        <v>49</v>
      </c>
      <c r="B112" s="97">
        <f>-(SUM('North Fund 1255'!F89:N89)+SUM('North Fund 1255'!C101:E101)+SUM('South Fund 1256'!F125:N125)+SUM('South Fund 1256'!C142:E142))</f>
        <v>28948.059999999998</v>
      </c>
      <c r="C112" t="s">
        <v>48</v>
      </c>
    </row>
    <row r="113" spans="1:10" x14ac:dyDescent="0.2">
      <c r="A113" s="23"/>
      <c r="B113" s="96"/>
    </row>
    <row r="114" spans="1:10" ht="13.5" thickBot="1" x14ac:dyDescent="0.25">
      <c r="A114" s="15" t="s">
        <v>23</v>
      </c>
      <c r="B114" s="100">
        <f>SUM(B109:B113)</f>
        <v>23697357.780000001</v>
      </c>
    </row>
    <row r="115" spans="1:10" x14ac:dyDescent="0.2">
      <c r="B115" s="31"/>
    </row>
    <row r="116" spans="1:10" x14ac:dyDescent="0.2">
      <c r="B116" s="31"/>
    </row>
    <row r="117" spans="1:10" x14ac:dyDescent="0.2">
      <c r="A117" s="36" t="s">
        <v>65</v>
      </c>
      <c r="B117" s="51"/>
      <c r="C117" s="49"/>
      <c r="D117" s="49"/>
    </row>
    <row r="118" spans="1:10" x14ac:dyDescent="0.2">
      <c r="A118" s="50" t="s">
        <v>34</v>
      </c>
      <c r="B118" s="9">
        <f>B22</f>
        <v>1545947.8599999957</v>
      </c>
      <c r="D118" s="9"/>
      <c r="E118" s="9"/>
      <c r="G118" s="53"/>
      <c r="H118" s="8"/>
      <c r="I118" s="8"/>
      <c r="J118" s="8"/>
    </row>
    <row r="119" spans="1:10" x14ac:dyDescent="0.2">
      <c r="A119" s="50" t="s">
        <v>35</v>
      </c>
      <c r="B119" s="52">
        <f>B50</f>
        <v>3872619.4899999946</v>
      </c>
      <c r="C119" s="8" t="s">
        <v>36</v>
      </c>
      <c r="D119" s="53"/>
      <c r="E119" s="9"/>
      <c r="G119" s="53"/>
      <c r="H119" s="8"/>
      <c r="I119" s="8"/>
      <c r="J119" s="8"/>
    </row>
    <row r="120" spans="1:10" x14ac:dyDescent="0.2">
      <c r="B120" s="54">
        <f>SUM(B118:B119)</f>
        <v>5418567.3499999903</v>
      </c>
      <c r="C120" s="9">
        <v>5418567.3499999996</v>
      </c>
      <c r="D120" s="9"/>
      <c r="E120" s="53"/>
      <c r="G120" s="53"/>
      <c r="H120" s="8"/>
      <c r="I120" s="8"/>
      <c r="J120" s="8"/>
    </row>
    <row r="121" spans="1:10" x14ac:dyDescent="0.2">
      <c r="A121" s="88" t="s">
        <v>58</v>
      </c>
      <c r="B121" s="92"/>
      <c r="C121" s="90">
        <v>0</v>
      </c>
      <c r="D121" s="60"/>
      <c r="E121" s="9"/>
      <c r="G121" s="53"/>
      <c r="H121" s="8"/>
      <c r="I121" s="8"/>
      <c r="J121" s="8"/>
    </row>
    <row r="122" spans="1:10" x14ac:dyDescent="0.2">
      <c r="A122" s="88" t="s">
        <v>59</v>
      </c>
      <c r="B122" s="84"/>
      <c r="C122" s="91"/>
      <c r="D122" s="60"/>
      <c r="E122" s="9"/>
    </row>
    <row r="123" spans="1:10" x14ac:dyDescent="0.2">
      <c r="A123" s="89" t="s">
        <v>60</v>
      </c>
      <c r="B123" s="93">
        <f>B120-B121-B122</f>
        <v>5418567.3499999903</v>
      </c>
      <c r="C123" s="93">
        <f>C120-C121-C122</f>
        <v>5418567.3499999996</v>
      </c>
      <c r="D123" s="60"/>
      <c r="E123" s="9"/>
    </row>
    <row r="124" spans="1:10" x14ac:dyDescent="0.2">
      <c r="A124" s="36"/>
      <c r="B124" s="73"/>
      <c r="C124" s="65">
        <f>C123-B123</f>
        <v>9.3132257461547852E-9</v>
      </c>
      <c r="D124" s="31"/>
    </row>
    <row r="125" spans="1:10" x14ac:dyDescent="0.2">
      <c r="A125" s="71" t="s">
        <v>44</v>
      </c>
      <c r="B125" s="73"/>
      <c r="C125" s="70"/>
      <c r="D125" s="31"/>
    </row>
    <row r="126" spans="1:10" x14ac:dyDescent="0.2">
      <c r="A126" s="66" t="s">
        <v>41</v>
      </c>
      <c r="B126" s="73">
        <v>-17321846.140000001</v>
      </c>
      <c r="C126" s="65"/>
      <c r="D126" s="31"/>
    </row>
    <row r="127" spans="1:10" x14ac:dyDescent="0.2">
      <c r="A127" s="66" t="s">
        <v>42</v>
      </c>
      <c r="B127" s="72">
        <v>-167471.57</v>
      </c>
      <c r="C127" s="63"/>
      <c r="D127" s="31"/>
    </row>
    <row r="128" spans="1:10" ht="4.1500000000000004" customHeight="1" x14ac:dyDescent="0.2">
      <c r="A128" s="50"/>
      <c r="B128" s="72"/>
      <c r="C128" s="63"/>
      <c r="D128" s="31"/>
    </row>
    <row r="129" spans="1:8" x14ac:dyDescent="0.2">
      <c r="A129" s="8" t="s">
        <v>22</v>
      </c>
      <c r="B129" s="74">
        <v>16820860.27</v>
      </c>
      <c r="C129" s="64"/>
    </row>
    <row r="130" spans="1:8" x14ac:dyDescent="0.2">
      <c r="A130" s="71" t="s">
        <v>47</v>
      </c>
      <c r="B130" s="77">
        <v>18759.22</v>
      </c>
      <c r="C130" s="64"/>
      <c r="D130" s="31"/>
      <c r="E130" s="31"/>
      <c r="F130" s="31"/>
      <c r="G130" s="31"/>
      <c r="H130" s="31"/>
    </row>
    <row r="131" spans="1:8" x14ac:dyDescent="0.2">
      <c r="A131" s="8"/>
      <c r="B131" s="74">
        <f>SUM(B126:B130)</f>
        <v>-649698.22000000137</v>
      </c>
      <c r="C131" s="76" t="s">
        <v>43</v>
      </c>
      <c r="E131" s="31"/>
      <c r="F131" s="31"/>
      <c r="G131" s="31"/>
      <c r="H131" s="31"/>
    </row>
    <row r="132" spans="1:8" x14ac:dyDescent="0.2">
      <c r="B132" s="75">
        <f>B114-B106</f>
        <v>779283.87999999896</v>
      </c>
      <c r="C132" s="53"/>
    </row>
    <row r="133" spans="1:8" x14ac:dyDescent="0.2">
      <c r="B133" s="85">
        <f>B132-B131</f>
        <v>1428982.1000000003</v>
      </c>
      <c r="C133" s="86"/>
    </row>
    <row r="134" spans="1:8" x14ac:dyDescent="0.2">
      <c r="B134" s="31"/>
      <c r="C134" s="31"/>
    </row>
    <row r="135" spans="1:8" x14ac:dyDescent="0.2">
      <c r="B135" s="31"/>
    </row>
    <row r="136" spans="1:8" x14ac:dyDescent="0.2">
      <c r="B136" s="31"/>
    </row>
    <row r="137" spans="1:8" x14ac:dyDescent="0.2">
      <c r="B137" s="31"/>
    </row>
    <row r="138" spans="1:8" x14ac:dyDescent="0.2">
      <c r="B138" s="31"/>
    </row>
    <row r="139" spans="1:8" x14ac:dyDescent="0.2">
      <c r="B139" s="31"/>
    </row>
    <row r="140" spans="1:8" x14ac:dyDescent="0.2">
      <c r="B140" s="31"/>
    </row>
    <row r="141" spans="1:8" x14ac:dyDescent="0.2">
      <c r="B141" s="31"/>
    </row>
    <row r="142" spans="1:8" x14ac:dyDescent="0.2">
      <c r="B142" s="31"/>
    </row>
    <row r="143" spans="1:8" x14ac:dyDescent="0.2">
      <c r="B143" s="31"/>
    </row>
    <row r="144" spans="1:8" x14ac:dyDescent="0.2">
      <c r="B144" s="31"/>
    </row>
    <row r="145" spans="2:2" x14ac:dyDescent="0.2">
      <c r="B145" s="31"/>
    </row>
    <row r="146" spans="2:2" x14ac:dyDescent="0.2">
      <c r="B146" s="31"/>
    </row>
    <row r="147" spans="2:2" x14ac:dyDescent="0.2">
      <c r="B147" s="31"/>
    </row>
    <row r="148" spans="2:2" x14ac:dyDescent="0.2">
      <c r="B148" s="31"/>
    </row>
    <row r="149" spans="2:2" x14ac:dyDescent="0.2">
      <c r="B149" s="31"/>
    </row>
    <row r="150" spans="2:2" x14ac:dyDescent="0.2">
      <c r="B150" s="31"/>
    </row>
    <row r="151" spans="2:2" x14ac:dyDescent="0.2">
      <c r="B151" s="31"/>
    </row>
    <row r="152" spans="2:2" x14ac:dyDescent="0.2">
      <c r="B152" s="31"/>
    </row>
    <row r="153" spans="2:2" x14ac:dyDescent="0.2">
      <c r="B153" s="31"/>
    </row>
    <row r="154" spans="2:2" x14ac:dyDescent="0.2">
      <c r="B154" s="31"/>
    </row>
    <row r="155" spans="2:2" x14ac:dyDescent="0.2">
      <c r="B155" s="31"/>
    </row>
    <row r="156" spans="2:2" x14ac:dyDescent="0.2">
      <c r="B156" s="31"/>
    </row>
    <row r="157" spans="2:2" x14ac:dyDescent="0.2">
      <c r="B157" s="31"/>
    </row>
    <row r="158" spans="2:2" x14ac:dyDescent="0.2">
      <c r="B158" s="31"/>
    </row>
    <row r="159" spans="2:2" x14ac:dyDescent="0.2">
      <c r="B159" s="31"/>
    </row>
    <row r="160" spans="2:2" x14ac:dyDescent="0.2">
      <c r="B160" s="31"/>
    </row>
    <row r="161" spans="2:2" x14ac:dyDescent="0.2">
      <c r="B161" s="31"/>
    </row>
    <row r="162" spans="2:2" x14ac:dyDescent="0.2">
      <c r="B162" s="31"/>
    </row>
    <row r="163" spans="2:2" x14ac:dyDescent="0.2">
      <c r="B163" s="31"/>
    </row>
    <row r="164" spans="2:2" x14ac:dyDescent="0.2">
      <c r="B164" s="31"/>
    </row>
    <row r="165" spans="2:2" x14ac:dyDescent="0.2">
      <c r="B165" s="31"/>
    </row>
    <row r="166" spans="2:2" x14ac:dyDescent="0.2">
      <c r="B166" s="31"/>
    </row>
    <row r="167" spans="2:2" x14ac:dyDescent="0.2">
      <c r="B167" s="31"/>
    </row>
    <row r="168" spans="2:2" x14ac:dyDescent="0.2">
      <c r="B168" s="31"/>
    </row>
    <row r="169" spans="2:2" x14ac:dyDescent="0.2">
      <c r="B169" s="31"/>
    </row>
    <row r="170" spans="2:2" x14ac:dyDescent="0.2">
      <c r="B170" s="31"/>
    </row>
    <row r="171" spans="2:2" x14ac:dyDescent="0.2">
      <c r="B171" s="31"/>
    </row>
    <row r="172" spans="2:2" x14ac:dyDescent="0.2">
      <c r="B172" s="31"/>
    </row>
    <row r="173" spans="2:2" x14ac:dyDescent="0.2">
      <c r="B173" s="31"/>
    </row>
    <row r="174" spans="2:2" x14ac:dyDescent="0.2">
      <c r="B174" s="31"/>
    </row>
    <row r="175" spans="2:2" x14ac:dyDescent="0.2">
      <c r="B175" s="31"/>
    </row>
    <row r="176" spans="2:2" x14ac:dyDescent="0.2">
      <c r="B176" s="31"/>
    </row>
    <row r="177" spans="2:2" x14ac:dyDescent="0.2">
      <c r="B177" s="31"/>
    </row>
    <row r="178" spans="2:2" x14ac:dyDescent="0.2">
      <c r="B178" s="31"/>
    </row>
    <row r="179" spans="2:2" x14ac:dyDescent="0.2">
      <c r="B179" s="31"/>
    </row>
    <row r="180" spans="2:2" x14ac:dyDescent="0.2">
      <c r="B180" s="31"/>
    </row>
    <row r="181" spans="2:2" x14ac:dyDescent="0.2">
      <c r="B181" s="31"/>
    </row>
    <row r="182" spans="2:2" x14ac:dyDescent="0.2">
      <c r="B182" s="31"/>
    </row>
    <row r="183" spans="2:2" x14ac:dyDescent="0.2">
      <c r="B183" s="31"/>
    </row>
    <row r="184" spans="2:2" x14ac:dyDescent="0.2">
      <c r="B184" s="31"/>
    </row>
    <row r="185" spans="2:2" x14ac:dyDescent="0.2">
      <c r="B185" s="31"/>
    </row>
    <row r="186" spans="2:2" x14ac:dyDescent="0.2">
      <c r="B186" s="31"/>
    </row>
    <row r="187" spans="2:2" x14ac:dyDescent="0.2">
      <c r="B187" s="31"/>
    </row>
    <row r="188" spans="2:2" x14ac:dyDescent="0.2">
      <c r="B188" s="31"/>
    </row>
    <row r="189" spans="2:2" x14ac:dyDescent="0.2">
      <c r="B189" s="31"/>
    </row>
    <row r="190" spans="2:2" x14ac:dyDescent="0.2">
      <c r="B190" s="31"/>
    </row>
    <row r="191" spans="2:2" x14ac:dyDescent="0.2">
      <c r="B191" s="31"/>
    </row>
    <row r="192" spans="2:2" x14ac:dyDescent="0.2">
      <c r="B192" s="31"/>
    </row>
    <row r="193" spans="2:2" x14ac:dyDescent="0.2">
      <c r="B193" s="31"/>
    </row>
    <row r="194" spans="2:2" x14ac:dyDescent="0.2">
      <c r="B194" s="31"/>
    </row>
    <row r="195" spans="2:2" x14ac:dyDescent="0.2">
      <c r="B195" s="31"/>
    </row>
    <row r="196" spans="2:2" x14ac:dyDescent="0.2">
      <c r="B196" s="31"/>
    </row>
    <row r="197" spans="2:2" x14ac:dyDescent="0.2">
      <c r="B197" s="31"/>
    </row>
    <row r="198" spans="2:2" x14ac:dyDescent="0.2">
      <c r="B198" s="31"/>
    </row>
    <row r="199" spans="2:2" x14ac:dyDescent="0.2">
      <c r="B199" s="31"/>
    </row>
    <row r="200" spans="2:2" x14ac:dyDescent="0.2">
      <c r="B200" s="31"/>
    </row>
    <row r="201" spans="2:2" x14ac:dyDescent="0.2">
      <c r="B201" s="31"/>
    </row>
    <row r="202" spans="2:2" x14ac:dyDescent="0.2">
      <c r="B202" s="31"/>
    </row>
    <row r="203" spans="2:2" x14ac:dyDescent="0.2">
      <c r="B203" s="31"/>
    </row>
    <row r="204" spans="2:2" x14ac:dyDescent="0.2">
      <c r="B204" s="31"/>
    </row>
    <row r="205" spans="2:2" x14ac:dyDescent="0.2">
      <c r="B205" s="31"/>
    </row>
    <row r="206" spans="2:2" x14ac:dyDescent="0.2">
      <c r="B206" s="31"/>
    </row>
    <row r="207" spans="2:2" x14ac:dyDescent="0.2">
      <c r="B207" s="31"/>
    </row>
    <row r="208" spans="2:2" x14ac:dyDescent="0.2">
      <c r="B208" s="31"/>
    </row>
    <row r="209" spans="2:2" x14ac:dyDescent="0.2">
      <c r="B209" s="31"/>
    </row>
    <row r="210" spans="2:2" x14ac:dyDescent="0.2">
      <c r="B210" s="31"/>
    </row>
    <row r="211" spans="2:2" x14ac:dyDescent="0.2">
      <c r="B211" s="31"/>
    </row>
    <row r="212" spans="2:2" x14ac:dyDescent="0.2">
      <c r="B212" s="31"/>
    </row>
    <row r="213" spans="2:2" x14ac:dyDescent="0.2">
      <c r="B213" s="31"/>
    </row>
    <row r="214" spans="2:2" x14ac:dyDescent="0.2">
      <c r="B214" s="31"/>
    </row>
    <row r="215" spans="2:2" x14ac:dyDescent="0.2">
      <c r="B215" s="31"/>
    </row>
    <row r="216" spans="2:2" x14ac:dyDescent="0.2">
      <c r="B216" s="31"/>
    </row>
    <row r="217" spans="2:2" x14ac:dyDescent="0.2">
      <c r="B217" s="31"/>
    </row>
    <row r="218" spans="2:2" x14ac:dyDescent="0.2">
      <c r="B218" s="31"/>
    </row>
    <row r="219" spans="2:2" x14ac:dyDescent="0.2">
      <c r="B219" s="31"/>
    </row>
    <row r="220" spans="2:2" x14ac:dyDescent="0.2">
      <c r="B220" s="31"/>
    </row>
    <row r="221" spans="2:2" x14ac:dyDescent="0.2">
      <c r="B221" s="31"/>
    </row>
    <row r="222" spans="2:2" x14ac:dyDescent="0.2">
      <c r="B222" s="31"/>
    </row>
    <row r="223" spans="2:2" x14ac:dyDescent="0.2">
      <c r="B223" s="31"/>
    </row>
    <row r="224" spans="2:2" x14ac:dyDescent="0.2">
      <c r="B224" s="31"/>
    </row>
    <row r="225" spans="2:2" x14ac:dyDescent="0.2">
      <c r="B225" s="31"/>
    </row>
    <row r="226" spans="2:2" x14ac:dyDescent="0.2">
      <c r="B226" s="31"/>
    </row>
    <row r="227" spans="2:2" x14ac:dyDescent="0.2">
      <c r="B227" s="31"/>
    </row>
    <row r="228" spans="2:2" x14ac:dyDescent="0.2">
      <c r="B228" s="31"/>
    </row>
    <row r="229" spans="2:2" x14ac:dyDescent="0.2">
      <c r="B229" s="31"/>
    </row>
    <row r="230" spans="2:2" x14ac:dyDescent="0.2">
      <c r="B230" s="31"/>
    </row>
    <row r="231" spans="2:2" x14ac:dyDescent="0.2">
      <c r="B231" s="31"/>
    </row>
    <row r="232" spans="2:2" x14ac:dyDescent="0.2">
      <c r="B232" s="31"/>
    </row>
    <row r="233" spans="2:2" x14ac:dyDescent="0.2">
      <c r="B233" s="31"/>
    </row>
    <row r="234" spans="2:2" x14ac:dyDescent="0.2">
      <c r="B234" s="31"/>
    </row>
    <row r="235" spans="2:2" x14ac:dyDescent="0.2">
      <c r="B235" s="31"/>
    </row>
    <row r="236" spans="2:2" x14ac:dyDescent="0.2">
      <c r="B236" s="31"/>
    </row>
    <row r="237" spans="2:2" x14ac:dyDescent="0.2">
      <c r="B237" s="31"/>
    </row>
    <row r="238" spans="2:2" x14ac:dyDescent="0.2">
      <c r="B238" s="31"/>
    </row>
    <row r="239" spans="2:2" x14ac:dyDescent="0.2">
      <c r="B239" s="31"/>
    </row>
    <row r="240" spans="2:2" x14ac:dyDescent="0.2">
      <c r="B240" s="31"/>
    </row>
    <row r="241" spans="2:2" x14ac:dyDescent="0.2">
      <c r="B241" s="31"/>
    </row>
    <row r="242" spans="2:2" x14ac:dyDescent="0.2">
      <c r="B242" s="31"/>
    </row>
    <row r="243" spans="2:2" x14ac:dyDescent="0.2">
      <c r="B243" s="31"/>
    </row>
    <row r="244" spans="2:2" x14ac:dyDescent="0.2">
      <c r="B244" s="31"/>
    </row>
    <row r="245" spans="2:2" x14ac:dyDescent="0.2">
      <c r="B245" s="31"/>
    </row>
    <row r="246" spans="2:2" x14ac:dyDescent="0.2">
      <c r="B246" s="31"/>
    </row>
    <row r="247" spans="2:2" x14ac:dyDescent="0.2">
      <c r="B247" s="31"/>
    </row>
    <row r="248" spans="2:2" x14ac:dyDescent="0.2">
      <c r="B248" s="31"/>
    </row>
    <row r="249" spans="2:2" x14ac:dyDescent="0.2">
      <c r="B249" s="31"/>
    </row>
    <row r="250" spans="2:2" x14ac:dyDescent="0.2">
      <c r="B250" s="31"/>
    </row>
    <row r="251" spans="2:2" x14ac:dyDescent="0.2">
      <c r="B251" s="31"/>
    </row>
    <row r="252" spans="2:2" x14ac:dyDescent="0.2">
      <c r="B252" s="31"/>
    </row>
    <row r="253" spans="2:2" x14ac:dyDescent="0.2">
      <c r="B253" s="31"/>
    </row>
    <row r="254" spans="2:2" x14ac:dyDescent="0.2">
      <c r="B254" s="31"/>
    </row>
    <row r="255" spans="2:2" x14ac:dyDescent="0.2">
      <c r="B255" s="31"/>
    </row>
    <row r="256" spans="2:2" x14ac:dyDescent="0.2">
      <c r="B256" s="31"/>
    </row>
    <row r="257" spans="2:2" x14ac:dyDescent="0.2">
      <c r="B257" s="31"/>
    </row>
    <row r="258" spans="2:2" x14ac:dyDescent="0.2">
      <c r="B258" s="31"/>
    </row>
    <row r="259" spans="2:2" x14ac:dyDescent="0.2">
      <c r="B259" s="31"/>
    </row>
    <row r="260" spans="2:2" x14ac:dyDescent="0.2">
      <c r="B260" s="31"/>
    </row>
    <row r="261" spans="2:2" x14ac:dyDescent="0.2">
      <c r="B261" s="31"/>
    </row>
    <row r="262" spans="2:2" x14ac:dyDescent="0.2">
      <c r="B262" s="31"/>
    </row>
    <row r="263" spans="2:2" x14ac:dyDescent="0.2">
      <c r="B263" s="31"/>
    </row>
    <row r="264" spans="2:2" x14ac:dyDescent="0.2">
      <c r="B264" s="31"/>
    </row>
    <row r="265" spans="2:2" x14ac:dyDescent="0.2">
      <c r="B265" s="31"/>
    </row>
    <row r="266" spans="2:2" x14ac:dyDescent="0.2">
      <c r="B266" s="31"/>
    </row>
    <row r="267" spans="2:2" x14ac:dyDescent="0.2">
      <c r="B267" s="31"/>
    </row>
    <row r="268" spans="2:2" x14ac:dyDescent="0.2">
      <c r="B268" s="31"/>
    </row>
    <row r="269" spans="2:2" x14ac:dyDescent="0.2">
      <c r="B269" s="31"/>
    </row>
    <row r="270" spans="2:2" x14ac:dyDescent="0.2">
      <c r="B270" s="31"/>
    </row>
    <row r="271" spans="2:2" x14ac:dyDescent="0.2">
      <c r="B271" s="31"/>
    </row>
    <row r="272" spans="2:2" x14ac:dyDescent="0.2">
      <c r="B272" s="31"/>
    </row>
    <row r="273" spans="2:2" x14ac:dyDescent="0.2">
      <c r="B273" s="31"/>
    </row>
    <row r="274" spans="2:2" x14ac:dyDescent="0.2">
      <c r="B274" s="31"/>
    </row>
    <row r="275" spans="2:2" x14ac:dyDescent="0.2">
      <c r="B275" s="31"/>
    </row>
    <row r="276" spans="2:2" x14ac:dyDescent="0.2">
      <c r="B276" s="31"/>
    </row>
    <row r="277" spans="2:2" x14ac:dyDescent="0.2">
      <c r="B277" s="31"/>
    </row>
    <row r="278" spans="2:2" x14ac:dyDescent="0.2">
      <c r="B278" s="31"/>
    </row>
    <row r="279" spans="2:2" x14ac:dyDescent="0.2">
      <c r="B279" s="31"/>
    </row>
    <row r="280" spans="2:2" x14ac:dyDescent="0.2">
      <c r="B280" s="31"/>
    </row>
    <row r="281" spans="2:2" x14ac:dyDescent="0.2">
      <c r="B281" s="31"/>
    </row>
    <row r="282" spans="2:2" x14ac:dyDescent="0.2">
      <c r="B282" s="31"/>
    </row>
    <row r="283" spans="2:2" x14ac:dyDescent="0.2">
      <c r="B283" s="31"/>
    </row>
    <row r="284" spans="2:2" x14ac:dyDescent="0.2">
      <c r="B284" s="31"/>
    </row>
    <row r="285" spans="2:2" x14ac:dyDescent="0.2">
      <c r="B285" s="31"/>
    </row>
    <row r="286" spans="2:2" x14ac:dyDescent="0.2">
      <c r="B286" s="31"/>
    </row>
    <row r="287" spans="2:2" x14ac:dyDescent="0.2">
      <c r="B287" s="31"/>
    </row>
    <row r="288" spans="2:2" x14ac:dyDescent="0.2">
      <c r="B288" s="31"/>
    </row>
    <row r="289" spans="2:2" x14ac:dyDescent="0.2">
      <c r="B289" s="31"/>
    </row>
    <row r="290" spans="2:2" x14ac:dyDescent="0.2">
      <c r="B290" s="31"/>
    </row>
    <row r="291" spans="2:2" x14ac:dyDescent="0.2">
      <c r="B291" s="31"/>
    </row>
    <row r="292" spans="2:2" x14ac:dyDescent="0.2">
      <c r="B292" s="31"/>
    </row>
    <row r="293" spans="2:2" x14ac:dyDescent="0.2">
      <c r="B293" s="31"/>
    </row>
    <row r="294" spans="2:2" x14ac:dyDescent="0.2">
      <c r="B294" s="31"/>
    </row>
    <row r="295" spans="2:2" x14ac:dyDescent="0.2">
      <c r="B295" s="31"/>
    </row>
    <row r="296" spans="2:2" x14ac:dyDescent="0.2">
      <c r="B296" s="31"/>
    </row>
    <row r="297" spans="2:2" x14ac:dyDescent="0.2">
      <c r="B297" s="31"/>
    </row>
    <row r="298" spans="2:2" x14ac:dyDescent="0.2">
      <c r="B298" s="31"/>
    </row>
    <row r="299" spans="2:2" x14ac:dyDescent="0.2">
      <c r="B299" s="31"/>
    </row>
    <row r="300" spans="2:2" x14ac:dyDescent="0.2">
      <c r="B300" s="31"/>
    </row>
    <row r="301" spans="2:2" x14ac:dyDescent="0.2">
      <c r="B301" s="31"/>
    </row>
    <row r="302" spans="2:2" x14ac:dyDescent="0.2">
      <c r="B302" s="31"/>
    </row>
    <row r="303" spans="2:2" x14ac:dyDescent="0.2">
      <c r="B303" s="31"/>
    </row>
    <row r="304" spans="2:2" x14ac:dyDescent="0.2">
      <c r="B304" s="31"/>
    </row>
    <row r="305" spans="2:2" x14ac:dyDescent="0.2">
      <c r="B305" s="31"/>
    </row>
    <row r="306" spans="2:2" x14ac:dyDescent="0.2">
      <c r="B306" s="31"/>
    </row>
    <row r="307" spans="2:2" x14ac:dyDescent="0.2">
      <c r="B307" s="31"/>
    </row>
    <row r="308" spans="2:2" x14ac:dyDescent="0.2">
      <c r="B308" s="31"/>
    </row>
    <row r="309" spans="2:2" x14ac:dyDescent="0.2">
      <c r="B309" s="31"/>
    </row>
    <row r="310" spans="2:2" x14ac:dyDescent="0.2">
      <c r="B310" s="31"/>
    </row>
    <row r="311" spans="2:2" x14ac:dyDescent="0.2">
      <c r="B311" s="31"/>
    </row>
    <row r="312" spans="2:2" x14ac:dyDescent="0.2">
      <c r="B312" s="31"/>
    </row>
    <row r="313" spans="2:2" x14ac:dyDescent="0.2">
      <c r="B313" s="31"/>
    </row>
    <row r="314" spans="2:2" x14ac:dyDescent="0.2">
      <c r="B314" s="31"/>
    </row>
    <row r="315" spans="2:2" x14ac:dyDescent="0.2">
      <c r="B315" s="31"/>
    </row>
    <row r="316" spans="2:2" x14ac:dyDescent="0.2">
      <c r="B316" s="31"/>
    </row>
    <row r="317" spans="2:2" x14ac:dyDescent="0.2">
      <c r="B317" s="31"/>
    </row>
    <row r="318" spans="2:2" x14ac:dyDescent="0.2">
      <c r="B318" s="31"/>
    </row>
    <row r="319" spans="2:2" x14ac:dyDescent="0.2">
      <c r="B319" s="31"/>
    </row>
    <row r="320" spans="2:2" x14ac:dyDescent="0.2">
      <c r="B320" s="31"/>
    </row>
    <row r="321" spans="2:2" x14ac:dyDescent="0.2">
      <c r="B321" s="31"/>
    </row>
    <row r="322" spans="2:2" x14ac:dyDescent="0.2">
      <c r="B322" s="31"/>
    </row>
    <row r="323" spans="2:2" x14ac:dyDescent="0.2">
      <c r="B323" s="31"/>
    </row>
    <row r="324" spans="2:2" x14ac:dyDescent="0.2">
      <c r="B324" s="31"/>
    </row>
    <row r="325" spans="2:2" x14ac:dyDescent="0.2">
      <c r="B325" s="31"/>
    </row>
    <row r="326" spans="2:2" x14ac:dyDescent="0.2">
      <c r="B326" s="31"/>
    </row>
    <row r="327" spans="2:2" x14ac:dyDescent="0.2">
      <c r="B327" s="31"/>
    </row>
    <row r="328" spans="2:2" x14ac:dyDescent="0.2">
      <c r="B328" s="31"/>
    </row>
    <row r="329" spans="2:2" x14ac:dyDescent="0.2">
      <c r="B329" s="31"/>
    </row>
    <row r="330" spans="2:2" x14ac:dyDescent="0.2">
      <c r="B330" s="31"/>
    </row>
    <row r="331" spans="2:2" x14ac:dyDescent="0.2">
      <c r="B331" s="31"/>
    </row>
    <row r="332" spans="2:2" x14ac:dyDescent="0.2">
      <c r="B332" s="31"/>
    </row>
    <row r="333" spans="2:2" x14ac:dyDescent="0.2">
      <c r="B333" s="31"/>
    </row>
    <row r="334" spans="2:2" x14ac:dyDescent="0.2">
      <c r="B334" s="31"/>
    </row>
    <row r="335" spans="2:2" x14ac:dyDescent="0.2">
      <c r="B335" s="31"/>
    </row>
    <row r="336" spans="2:2" x14ac:dyDescent="0.2">
      <c r="B336" s="31"/>
    </row>
    <row r="337" spans="2:2" x14ac:dyDescent="0.2">
      <c r="B337" s="31"/>
    </row>
    <row r="338" spans="2:2" x14ac:dyDescent="0.2">
      <c r="B338" s="31"/>
    </row>
    <row r="339" spans="2:2" x14ac:dyDescent="0.2">
      <c r="B339" s="31"/>
    </row>
    <row r="340" spans="2:2" x14ac:dyDescent="0.2">
      <c r="B340" s="31"/>
    </row>
    <row r="341" spans="2:2" x14ac:dyDescent="0.2">
      <c r="B341" s="31"/>
    </row>
    <row r="342" spans="2:2" x14ac:dyDescent="0.2">
      <c r="B342" s="31"/>
    </row>
    <row r="343" spans="2:2" x14ac:dyDescent="0.2">
      <c r="B343" s="31"/>
    </row>
    <row r="344" spans="2:2" x14ac:dyDescent="0.2">
      <c r="B344" s="31"/>
    </row>
    <row r="345" spans="2:2" x14ac:dyDescent="0.2">
      <c r="B345" s="31"/>
    </row>
    <row r="346" spans="2:2" x14ac:dyDescent="0.2">
      <c r="B346" s="31"/>
    </row>
    <row r="347" spans="2:2" x14ac:dyDescent="0.2">
      <c r="B347" s="31"/>
    </row>
    <row r="348" spans="2:2" x14ac:dyDescent="0.2">
      <c r="B348" s="31"/>
    </row>
    <row r="349" spans="2:2" x14ac:dyDescent="0.2">
      <c r="B349" s="31"/>
    </row>
    <row r="350" spans="2:2" x14ac:dyDescent="0.2">
      <c r="B350" s="31"/>
    </row>
    <row r="351" spans="2:2" x14ac:dyDescent="0.2">
      <c r="B351" s="31"/>
    </row>
    <row r="352" spans="2:2" x14ac:dyDescent="0.2">
      <c r="B352" s="31"/>
    </row>
    <row r="353" spans="2:2" x14ac:dyDescent="0.2">
      <c r="B353" s="31"/>
    </row>
    <row r="354" spans="2:2" x14ac:dyDescent="0.2">
      <c r="B354" s="31"/>
    </row>
    <row r="355" spans="2:2" x14ac:dyDescent="0.2">
      <c r="B355" s="31"/>
    </row>
    <row r="356" spans="2:2" x14ac:dyDescent="0.2">
      <c r="B356" s="31"/>
    </row>
    <row r="357" spans="2:2" x14ac:dyDescent="0.2">
      <c r="B357" s="31"/>
    </row>
    <row r="358" spans="2:2" x14ac:dyDescent="0.2">
      <c r="B358" s="31"/>
    </row>
    <row r="359" spans="2:2" x14ac:dyDescent="0.2">
      <c r="B359" s="31"/>
    </row>
    <row r="360" spans="2:2" x14ac:dyDescent="0.2">
      <c r="B360" s="31"/>
    </row>
    <row r="361" spans="2:2" x14ac:dyDescent="0.2">
      <c r="B361" s="31"/>
    </row>
    <row r="362" spans="2:2" x14ac:dyDescent="0.2">
      <c r="B362" s="31"/>
    </row>
    <row r="363" spans="2:2" x14ac:dyDescent="0.2">
      <c r="B363" s="31"/>
    </row>
    <row r="364" spans="2:2" x14ac:dyDescent="0.2">
      <c r="B364" s="31"/>
    </row>
    <row r="365" spans="2:2" x14ac:dyDescent="0.2">
      <c r="B365" s="31"/>
    </row>
    <row r="366" spans="2:2" x14ac:dyDescent="0.2">
      <c r="B366" s="31"/>
    </row>
    <row r="367" spans="2:2" x14ac:dyDescent="0.2">
      <c r="B367" s="31"/>
    </row>
    <row r="368" spans="2:2" x14ac:dyDescent="0.2">
      <c r="B368" s="31"/>
    </row>
    <row r="369" spans="2:2" x14ac:dyDescent="0.2">
      <c r="B369" s="31"/>
    </row>
    <row r="370" spans="2:2" x14ac:dyDescent="0.2">
      <c r="B370" s="31"/>
    </row>
    <row r="371" spans="2:2" x14ac:dyDescent="0.2">
      <c r="B371" s="31"/>
    </row>
    <row r="372" spans="2:2" x14ac:dyDescent="0.2">
      <c r="B372" s="31"/>
    </row>
    <row r="373" spans="2:2" x14ac:dyDescent="0.2">
      <c r="B373" s="31"/>
    </row>
    <row r="374" spans="2:2" x14ac:dyDescent="0.2">
      <c r="B374" s="31"/>
    </row>
    <row r="375" spans="2:2" x14ac:dyDescent="0.2">
      <c r="B375" s="31"/>
    </row>
    <row r="376" spans="2:2" x14ac:dyDescent="0.2">
      <c r="B376" s="31"/>
    </row>
    <row r="377" spans="2:2" x14ac:dyDescent="0.2">
      <c r="B377" s="31"/>
    </row>
    <row r="378" spans="2:2" x14ac:dyDescent="0.2">
      <c r="B378" s="31"/>
    </row>
    <row r="379" spans="2:2" x14ac:dyDescent="0.2">
      <c r="B379" s="31"/>
    </row>
    <row r="380" spans="2:2" x14ac:dyDescent="0.2">
      <c r="B380" s="31"/>
    </row>
    <row r="381" spans="2:2" x14ac:dyDescent="0.2">
      <c r="B381" s="31"/>
    </row>
    <row r="382" spans="2:2" x14ac:dyDescent="0.2">
      <c r="B382" s="31"/>
    </row>
    <row r="383" spans="2:2" x14ac:dyDescent="0.2">
      <c r="B383" s="31"/>
    </row>
    <row r="384" spans="2:2" x14ac:dyDescent="0.2">
      <c r="B384" s="31"/>
    </row>
    <row r="385" spans="2:2" x14ac:dyDescent="0.2">
      <c r="B385" s="31"/>
    </row>
    <row r="386" spans="2:2" x14ac:dyDescent="0.2">
      <c r="B386" s="31"/>
    </row>
    <row r="387" spans="2:2" x14ac:dyDescent="0.2">
      <c r="B387" s="31"/>
    </row>
    <row r="388" spans="2:2" x14ac:dyDescent="0.2">
      <c r="B388" s="31"/>
    </row>
    <row r="389" spans="2:2" x14ac:dyDescent="0.2">
      <c r="B389" s="31"/>
    </row>
    <row r="390" spans="2:2" x14ac:dyDescent="0.2">
      <c r="B390" s="31"/>
    </row>
    <row r="391" spans="2:2" x14ac:dyDescent="0.2">
      <c r="B391" s="31"/>
    </row>
    <row r="392" spans="2:2" x14ac:dyDescent="0.2">
      <c r="B392" s="31"/>
    </row>
    <row r="393" spans="2:2" x14ac:dyDescent="0.2">
      <c r="B393" s="31"/>
    </row>
    <row r="394" spans="2:2" x14ac:dyDescent="0.2">
      <c r="B394" s="31"/>
    </row>
    <row r="395" spans="2:2" x14ac:dyDescent="0.2">
      <c r="B395" s="31"/>
    </row>
    <row r="396" spans="2:2" x14ac:dyDescent="0.2">
      <c r="B396" s="31"/>
    </row>
    <row r="397" spans="2:2" x14ac:dyDescent="0.2">
      <c r="B397" s="31"/>
    </row>
    <row r="398" spans="2:2" x14ac:dyDescent="0.2">
      <c r="B398" s="31"/>
    </row>
    <row r="399" spans="2:2" x14ac:dyDescent="0.2">
      <c r="B399" s="31"/>
    </row>
    <row r="400" spans="2:2" x14ac:dyDescent="0.2">
      <c r="B400" s="31"/>
    </row>
    <row r="401" spans="2:2" x14ac:dyDescent="0.2">
      <c r="B401" s="31"/>
    </row>
    <row r="402" spans="2:2" x14ac:dyDescent="0.2">
      <c r="B402" s="31"/>
    </row>
    <row r="403" spans="2:2" x14ac:dyDescent="0.2">
      <c r="B403" s="31"/>
    </row>
    <row r="404" spans="2:2" x14ac:dyDescent="0.2">
      <c r="B404" s="31"/>
    </row>
    <row r="405" spans="2:2" x14ac:dyDescent="0.2">
      <c r="B405" s="31"/>
    </row>
    <row r="406" spans="2:2" x14ac:dyDescent="0.2">
      <c r="B406" s="31"/>
    </row>
    <row r="407" spans="2:2" x14ac:dyDescent="0.2">
      <c r="B407" s="31"/>
    </row>
    <row r="408" spans="2:2" x14ac:dyDescent="0.2">
      <c r="B408" s="31"/>
    </row>
    <row r="409" spans="2:2" x14ac:dyDescent="0.2">
      <c r="B409" s="31"/>
    </row>
    <row r="410" spans="2:2" x14ac:dyDescent="0.2">
      <c r="B410" s="31"/>
    </row>
    <row r="411" spans="2:2" x14ac:dyDescent="0.2">
      <c r="B411" s="31"/>
    </row>
    <row r="412" spans="2:2" x14ac:dyDescent="0.2">
      <c r="B412" s="31"/>
    </row>
    <row r="413" spans="2:2" x14ac:dyDescent="0.2">
      <c r="B413" s="31"/>
    </row>
    <row r="414" spans="2:2" x14ac:dyDescent="0.2">
      <c r="B414" s="31"/>
    </row>
    <row r="415" spans="2:2" x14ac:dyDescent="0.2">
      <c r="B415" s="31"/>
    </row>
    <row r="416" spans="2:2" x14ac:dyDescent="0.2">
      <c r="B416" s="31"/>
    </row>
    <row r="417" spans="2:2" x14ac:dyDescent="0.2">
      <c r="B417" s="31"/>
    </row>
    <row r="418" spans="2:2" x14ac:dyDescent="0.2">
      <c r="B418" s="31"/>
    </row>
    <row r="419" spans="2:2" x14ac:dyDescent="0.2">
      <c r="B419" s="31"/>
    </row>
    <row r="420" spans="2:2" x14ac:dyDescent="0.2">
      <c r="B420" s="31"/>
    </row>
    <row r="421" spans="2:2" x14ac:dyDescent="0.2">
      <c r="B421" s="31"/>
    </row>
    <row r="422" spans="2:2" x14ac:dyDescent="0.2">
      <c r="B422" s="31"/>
    </row>
    <row r="423" spans="2:2" x14ac:dyDescent="0.2">
      <c r="B423" s="31"/>
    </row>
    <row r="424" spans="2:2" x14ac:dyDescent="0.2">
      <c r="B424" s="31"/>
    </row>
    <row r="425" spans="2:2" x14ac:dyDescent="0.2">
      <c r="B425" s="31"/>
    </row>
    <row r="426" spans="2:2" x14ac:dyDescent="0.2">
      <c r="B426" s="31"/>
    </row>
    <row r="427" spans="2:2" x14ac:dyDescent="0.2">
      <c r="B427" s="31"/>
    </row>
    <row r="428" spans="2:2" x14ac:dyDescent="0.2">
      <c r="B428" s="31"/>
    </row>
    <row r="429" spans="2:2" x14ac:dyDescent="0.2">
      <c r="B429" s="31"/>
    </row>
    <row r="430" spans="2:2" x14ac:dyDescent="0.2">
      <c r="B430" s="31"/>
    </row>
    <row r="431" spans="2:2" x14ac:dyDescent="0.2">
      <c r="B431" s="31"/>
    </row>
    <row r="432" spans="2:2" x14ac:dyDescent="0.2">
      <c r="B432" s="31"/>
    </row>
    <row r="433" spans="2:2" x14ac:dyDescent="0.2">
      <c r="B433" s="31"/>
    </row>
    <row r="434" spans="2:2" x14ac:dyDescent="0.2">
      <c r="B434" s="31"/>
    </row>
    <row r="435" spans="2:2" x14ac:dyDescent="0.2">
      <c r="B435" s="31"/>
    </row>
    <row r="436" spans="2:2" x14ac:dyDescent="0.2">
      <c r="B436" s="31"/>
    </row>
    <row r="437" spans="2:2" x14ac:dyDescent="0.2">
      <c r="B437" s="31"/>
    </row>
    <row r="438" spans="2:2" x14ac:dyDescent="0.2">
      <c r="B438" s="31"/>
    </row>
    <row r="439" spans="2:2" x14ac:dyDescent="0.2">
      <c r="B439" s="31"/>
    </row>
    <row r="440" spans="2:2" x14ac:dyDescent="0.2">
      <c r="B440" s="31"/>
    </row>
    <row r="441" spans="2:2" x14ac:dyDescent="0.2">
      <c r="B441" s="31"/>
    </row>
    <row r="442" spans="2:2" x14ac:dyDescent="0.2">
      <c r="B442" s="31"/>
    </row>
    <row r="443" spans="2:2" x14ac:dyDescent="0.2">
      <c r="B443" s="31"/>
    </row>
    <row r="444" spans="2:2" x14ac:dyDescent="0.2">
      <c r="B444" s="31"/>
    </row>
    <row r="445" spans="2:2" x14ac:dyDescent="0.2">
      <c r="B445" s="31"/>
    </row>
    <row r="446" spans="2:2" x14ac:dyDescent="0.2">
      <c r="B446" s="31"/>
    </row>
    <row r="447" spans="2:2" x14ac:dyDescent="0.2">
      <c r="B447" s="31"/>
    </row>
    <row r="448" spans="2:2" x14ac:dyDescent="0.2">
      <c r="B448" s="31"/>
    </row>
    <row r="449" spans="2:2" x14ac:dyDescent="0.2">
      <c r="B449" s="31"/>
    </row>
    <row r="450" spans="2:2" x14ac:dyDescent="0.2">
      <c r="B450" s="31"/>
    </row>
    <row r="451" spans="2:2" x14ac:dyDescent="0.2">
      <c r="B451" s="31"/>
    </row>
    <row r="452" spans="2:2" x14ac:dyDescent="0.2">
      <c r="B452" s="31"/>
    </row>
    <row r="453" spans="2:2" x14ac:dyDescent="0.2">
      <c r="B453" s="31"/>
    </row>
    <row r="454" spans="2:2" x14ac:dyDescent="0.2">
      <c r="B454" s="31"/>
    </row>
    <row r="455" spans="2:2" x14ac:dyDescent="0.2">
      <c r="B455" s="31"/>
    </row>
    <row r="456" spans="2:2" x14ac:dyDescent="0.2">
      <c r="B456" s="31"/>
    </row>
    <row r="457" spans="2:2" x14ac:dyDescent="0.2">
      <c r="B457" s="31"/>
    </row>
    <row r="458" spans="2:2" x14ac:dyDescent="0.2">
      <c r="B458" s="31"/>
    </row>
    <row r="459" spans="2:2" x14ac:dyDescent="0.2">
      <c r="B459" s="31"/>
    </row>
    <row r="460" spans="2:2" x14ac:dyDescent="0.2">
      <c r="B460" s="31"/>
    </row>
    <row r="461" spans="2:2" x14ac:dyDescent="0.2">
      <c r="B461" s="31"/>
    </row>
    <row r="462" spans="2:2" x14ac:dyDescent="0.2">
      <c r="B462" s="31"/>
    </row>
    <row r="463" spans="2:2" x14ac:dyDescent="0.2">
      <c r="B463" s="31"/>
    </row>
    <row r="464" spans="2:2" x14ac:dyDescent="0.2">
      <c r="B464" s="31"/>
    </row>
    <row r="465" spans="2:2" x14ac:dyDescent="0.2">
      <c r="B465" s="31"/>
    </row>
    <row r="466" spans="2:2" x14ac:dyDescent="0.2">
      <c r="B466" s="31"/>
    </row>
    <row r="467" spans="2:2" x14ac:dyDescent="0.2">
      <c r="B467" s="31"/>
    </row>
    <row r="468" spans="2:2" x14ac:dyDescent="0.2">
      <c r="B468" s="31"/>
    </row>
    <row r="469" spans="2:2" x14ac:dyDescent="0.2">
      <c r="B469" s="31"/>
    </row>
    <row r="470" spans="2:2" x14ac:dyDescent="0.2">
      <c r="B470" s="31"/>
    </row>
    <row r="471" spans="2:2" x14ac:dyDescent="0.2">
      <c r="B471" s="31"/>
    </row>
    <row r="472" spans="2:2" x14ac:dyDescent="0.2">
      <c r="B472" s="31"/>
    </row>
    <row r="473" spans="2:2" x14ac:dyDescent="0.2">
      <c r="B473" s="31"/>
    </row>
    <row r="474" spans="2:2" x14ac:dyDescent="0.2">
      <c r="B474" s="31"/>
    </row>
    <row r="475" spans="2:2" x14ac:dyDescent="0.2">
      <c r="B475" s="31"/>
    </row>
    <row r="476" spans="2:2" x14ac:dyDescent="0.2">
      <c r="B476" s="31"/>
    </row>
    <row r="477" spans="2:2" x14ac:dyDescent="0.2">
      <c r="B477" s="31"/>
    </row>
    <row r="478" spans="2:2" x14ac:dyDescent="0.2">
      <c r="B478" s="31"/>
    </row>
    <row r="479" spans="2:2" x14ac:dyDescent="0.2">
      <c r="B479" s="31"/>
    </row>
    <row r="480" spans="2:2" x14ac:dyDescent="0.2">
      <c r="B480" s="31"/>
    </row>
    <row r="481" spans="2:2" x14ac:dyDescent="0.2">
      <c r="B481" s="31"/>
    </row>
    <row r="482" spans="2:2" x14ac:dyDescent="0.2">
      <c r="B482" s="31"/>
    </row>
    <row r="483" spans="2:2" x14ac:dyDescent="0.2">
      <c r="B483" s="31"/>
    </row>
    <row r="484" spans="2:2" x14ac:dyDescent="0.2">
      <c r="B484" s="31"/>
    </row>
    <row r="485" spans="2:2" x14ac:dyDescent="0.2">
      <c r="B485" s="31"/>
    </row>
    <row r="486" spans="2:2" x14ac:dyDescent="0.2">
      <c r="B486" s="31"/>
    </row>
    <row r="487" spans="2:2" x14ac:dyDescent="0.2">
      <c r="B487" s="31"/>
    </row>
    <row r="488" spans="2:2" x14ac:dyDescent="0.2">
      <c r="B488" s="31"/>
    </row>
    <row r="489" spans="2:2" x14ac:dyDescent="0.2">
      <c r="B489" s="31"/>
    </row>
    <row r="490" spans="2:2" x14ac:dyDescent="0.2">
      <c r="B490" s="31"/>
    </row>
    <row r="491" spans="2:2" x14ac:dyDescent="0.2">
      <c r="B491" s="31"/>
    </row>
    <row r="492" spans="2:2" x14ac:dyDescent="0.2">
      <c r="B492" s="31"/>
    </row>
    <row r="493" spans="2:2" x14ac:dyDescent="0.2">
      <c r="B493" s="31"/>
    </row>
    <row r="494" spans="2:2" x14ac:dyDescent="0.2">
      <c r="B494" s="31"/>
    </row>
    <row r="495" spans="2:2" x14ac:dyDescent="0.2">
      <c r="B495" s="31"/>
    </row>
    <row r="496" spans="2:2" x14ac:dyDescent="0.2">
      <c r="B496" s="31"/>
    </row>
    <row r="497" spans="2:2" x14ac:dyDescent="0.2">
      <c r="B497" s="31"/>
    </row>
    <row r="498" spans="2:2" x14ac:dyDescent="0.2">
      <c r="B498" s="31"/>
    </row>
    <row r="499" spans="2:2" x14ac:dyDescent="0.2">
      <c r="B499" s="31"/>
    </row>
    <row r="500" spans="2:2" x14ac:dyDescent="0.2">
      <c r="B500" s="31"/>
    </row>
    <row r="501" spans="2:2" x14ac:dyDescent="0.2">
      <c r="B501" s="31"/>
    </row>
    <row r="502" spans="2:2" x14ac:dyDescent="0.2">
      <c r="B502" s="31"/>
    </row>
    <row r="503" spans="2:2" x14ac:dyDescent="0.2">
      <c r="B503" s="31"/>
    </row>
    <row r="504" spans="2:2" x14ac:dyDescent="0.2">
      <c r="B504" s="31"/>
    </row>
    <row r="505" spans="2:2" x14ac:dyDescent="0.2">
      <c r="B505" s="31"/>
    </row>
    <row r="506" spans="2:2" x14ac:dyDescent="0.2">
      <c r="B506" s="31"/>
    </row>
    <row r="507" spans="2:2" x14ac:dyDescent="0.2">
      <c r="B507" s="31"/>
    </row>
    <row r="508" spans="2:2" x14ac:dyDescent="0.2">
      <c r="B508" s="31"/>
    </row>
    <row r="509" spans="2:2" x14ac:dyDescent="0.2">
      <c r="B509" s="31"/>
    </row>
    <row r="510" spans="2:2" x14ac:dyDescent="0.2">
      <c r="B510" s="31"/>
    </row>
    <row r="511" spans="2:2" x14ac:dyDescent="0.2">
      <c r="B511" s="31"/>
    </row>
    <row r="512" spans="2:2" x14ac:dyDescent="0.2">
      <c r="B512" s="31"/>
    </row>
    <row r="513" spans="2:2" x14ac:dyDescent="0.2">
      <c r="B513" s="31"/>
    </row>
    <row r="514" spans="2:2" x14ac:dyDescent="0.2">
      <c r="B514" s="31"/>
    </row>
    <row r="515" spans="2:2" x14ac:dyDescent="0.2">
      <c r="B515" s="31"/>
    </row>
    <row r="516" spans="2:2" x14ac:dyDescent="0.2">
      <c r="B516" s="31"/>
    </row>
    <row r="517" spans="2:2" x14ac:dyDescent="0.2">
      <c r="B517" s="31"/>
    </row>
  </sheetData>
  <mergeCells count="3">
    <mergeCell ref="A52:B52"/>
    <mergeCell ref="A5:B5"/>
    <mergeCell ref="A27:B27"/>
  </mergeCells>
  <printOptions horizontalCentered="1" verticalCentered="1"/>
  <pageMargins left="0.25" right="0.25" top="0.75" bottom="0.5" header="0.5" footer="0.25"/>
  <pageSetup scale="87" orientation="landscape" r:id="rId1"/>
  <headerFooter alignWithMargins="0">
    <oddFooter>&amp;L&amp;Z&amp;F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B1" workbookViewId="0">
      <selection activeCell="E35" sqref="E35"/>
    </sheetView>
  </sheetViews>
  <sheetFormatPr defaultRowHeight="12.75" x14ac:dyDescent="0.2"/>
  <cols>
    <col min="2" max="2" width="21.140625" customWidth="1"/>
    <col min="3" max="3" width="17.28515625" customWidth="1"/>
    <col min="4" max="4" width="17.7109375" customWidth="1"/>
    <col min="5" max="5" width="16.85546875" customWidth="1"/>
    <col min="6" max="6" width="15.7109375" customWidth="1"/>
    <col min="7" max="7" width="14" bestFit="1" customWidth="1"/>
    <col min="8" max="8" width="14" customWidth="1"/>
    <col min="9" max="11" width="14.140625" bestFit="1" customWidth="1"/>
    <col min="12" max="14" width="15.7109375" customWidth="1"/>
    <col min="15" max="15" width="16.140625" bestFit="1" customWidth="1"/>
  </cols>
  <sheetData>
    <row r="1" spans="1:5" x14ac:dyDescent="0.2">
      <c r="B1" s="79"/>
      <c r="C1" s="53"/>
      <c r="D1" s="53"/>
    </row>
    <row r="2" spans="1:5" ht="13.5" thickBot="1" x14ac:dyDescent="0.25"/>
    <row r="3" spans="1:5" ht="13.5" thickBot="1" x14ac:dyDescent="0.25">
      <c r="A3" s="25"/>
      <c r="B3" s="109" t="s">
        <v>22</v>
      </c>
      <c r="C3" s="110"/>
      <c r="D3" s="110"/>
      <c r="E3" s="111"/>
    </row>
    <row r="4" spans="1:5" ht="13.5" thickBot="1" x14ac:dyDescent="0.25">
      <c r="B4" s="27"/>
      <c r="C4" s="83" t="s">
        <v>39</v>
      </c>
      <c r="D4" s="83" t="s">
        <v>40</v>
      </c>
      <c r="E4" s="83" t="s">
        <v>26</v>
      </c>
    </row>
    <row r="5" spans="1:5" x14ac:dyDescent="0.2">
      <c r="B5" s="17">
        <v>43344</v>
      </c>
      <c r="C5" s="61">
        <v>3728119.43</v>
      </c>
      <c r="D5" s="61">
        <v>12786670.43</v>
      </c>
      <c r="E5" s="13">
        <f t="shared" ref="E5:E26" si="0">SUM(C5:D5)</f>
        <v>16514789.859999999</v>
      </c>
    </row>
    <row r="6" spans="1:5" x14ac:dyDescent="0.2">
      <c r="B6" s="67">
        <v>43553</v>
      </c>
      <c r="C6" s="61">
        <v>1255489.23</v>
      </c>
      <c r="D6" s="61">
        <v>5966950.71</v>
      </c>
      <c r="E6" s="61">
        <f t="shared" si="0"/>
        <v>7222439.9399999995</v>
      </c>
    </row>
    <row r="7" spans="1:5" x14ac:dyDescent="0.2">
      <c r="B7" s="67">
        <v>43614</v>
      </c>
      <c r="C7" s="61">
        <v>631120.36</v>
      </c>
      <c r="D7" s="61">
        <v>2107570.52</v>
      </c>
      <c r="E7" s="61">
        <f t="shared" si="0"/>
        <v>2738690.88</v>
      </c>
    </row>
    <row r="8" spans="1:5" ht="12.75" customHeight="1" x14ac:dyDescent="0.2">
      <c r="B8" s="80">
        <v>43788</v>
      </c>
      <c r="C8" s="61">
        <v>1339381.28</v>
      </c>
      <c r="D8" s="61">
        <v>5566408.4500000002</v>
      </c>
      <c r="E8" s="61">
        <f t="shared" si="0"/>
        <v>6905789.7300000004</v>
      </c>
    </row>
    <row r="9" spans="1:5" ht="12.75" customHeight="1" x14ac:dyDescent="0.2">
      <c r="B9" s="81" t="s">
        <v>46</v>
      </c>
      <c r="C9" s="61">
        <v>671784.02</v>
      </c>
      <c r="D9" s="61">
        <v>2978509.05</v>
      </c>
      <c r="E9" s="61">
        <f t="shared" si="0"/>
        <v>3650293.07</v>
      </c>
    </row>
    <row r="10" spans="1:5" ht="12.75" customHeight="1" x14ac:dyDescent="0.2">
      <c r="B10" s="81">
        <v>44104</v>
      </c>
      <c r="C10" s="61">
        <v>1900086.14</v>
      </c>
      <c r="D10" s="61">
        <v>7296348.7699999996</v>
      </c>
      <c r="E10" s="61">
        <f t="shared" si="0"/>
        <v>9196434.9100000001</v>
      </c>
    </row>
    <row r="11" spans="1:5" ht="12.75" customHeight="1" x14ac:dyDescent="0.2">
      <c r="B11" s="81">
        <v>44208</v>
      </c>
      <c r="C11" s="61">
        <v>850107.97</v>
      </c>
      <c r="D11" s="61">
        <v>3169382.22</v>
      </c>
      <c r="E11" s="61">
        <f t="shared" si="0"/>
        <v>4019490.1900000004</v>
      </c>
    </row>
    <row r="12" spans="1:5" ht="12.75" customHeight="1" x14ac:dyDescent="0.2">
      <c r="B12" s="81">
        <v>44264</v>
      </c>
      <c r="C12" s="61">
        <v>1395286.69</v>
      </c>
      <c r="D12" s="61">
        <v>3949281.35</v>
      </c>
      <c r="E12" s="61">
        <f t="shared" si="0"/>
        <v>5344568.04</v>
      </c>
    </row>
    <row r="13" spans="1:5" ht="12.75" customHeight="1" x14ac:dyDescent="0.2">
      <c r="B13" s="81">
        <v>44364</v>
      </c>
      <c r="C13" s="61">
        <v>862586.1</v>
      </c>
      <c r="D13" s="61">
        <v>2873854.27</v>
      </c>
      <c r="E13" s="61">
        <f t="shared" si="0"/>
        <v>3736440.37</v>
      </c>
    </row>
    <row r="14" spans="1:5" ht="12.75" customHeight="1" x14ac:dyDescent="0.2">
      <c r="B14" s="81" t="s">
        <v>53</v>
      </c>
      <c r="C14" s="61">
        <v>1449019.28</v>
      </c>
      <c r="D14" s="61">
        <v>4008986.58</v>
      </c>
      <c r="E14" s="61">
        <f t="shared" si="0"/>
        <v>5458005.8600000003</v>
      </c>
    </row>
    <row r="15" spans="1:5" ht="12.75" customHeight="1" x14ac:dyDescent="0.2">
      <c r="B15" s="81">
        <v>44540</v>
      </c>
      <c r="C15" s="61">
        <v>735110.86</v>
      </c>
      <c r="D15" s="61">
        <v>4292024.5999999996</v>
      </c>
      <c r="E15" s="61">
        <f t="shared" si="0"/>
        <v>5027135.46</v>
      </c>
    </row>
    <row r="16" spans="1:5" ht="12.75" customHeight="1" x14ac:dyDescent="0.2">
      <c r="B16" s="81">
        <v>44637</v>
      </c>
      <c r="C16" s="61">
        <v>1128459.3700000001</v>
      </c>
      <c r="D16" s="61">
        <v>4871465.37</v>
      </c>
      <c r="E16" s="61">
        <f t="shared" si="0"/>
        <v>5999924.7400000002</v>
      </c>
    </row>
    <row r="17" spans="2:5" ht="12.75" customHeight="1" x14ac:dyDescent="0.2">
      <c r="B17" s="81" t="s">
        <v>54</v>
      </c>
      <c r="C17" s="61">
        <v>1795047.31</v>
      </c>
      <c r="D17" s="61">
        <v>4633809.9400000004</v>
      </c>
      <c r="E17" s="61">
        <f t="shared" si="0"/>
        <v>6428857.25</v>
      </c>
    </row>
    <row r="18" spans="2:5" ht="12.75" customHeight="1" x14ac:dyDescent="0.2">
      <c r="B18" s="81">
        <v>44827</v>
      </c>
      <c r="C18" s="61">
        <v>886243</v>
      </c>
      <c r="D18" s="61">
        <v>5259437.91</v>
      </c>
      <c r="E18" s="61">
        <f t="shared" si="0"/>
        <v>6145680.9100000001</v>
      </c>
    </row>
    <row r="19" spans="2:5" ht="12.75" customHeight="1" x14ac:dyDescent="0.2">
      <c r="B19" s="81">
        <v>44888</v>
      </c>
      <c r="C19" s="61">
        <v>1075834.76</v>
      </c>
      <c r="D19" s="61">
        <v>4420778.21</v>
      </c>
      <c r="E19" s="61">
        <f t="shared" si="0"/>
        <v>5496612.9699999997</v>
      </c>
    </row>
    <row r="20" spans="2:5" ht="12.75" customHeight="1" x14ac:dyDescent="0.2">
      <c r="B20" s="81" t="s">
        <v>56</v>
      </c>
      <c r="C20" s="61">
        <v>628010.5</v>
      </c>
      <c r="D20" s="61">
        <v>4038766.73</v>
      </c>
      <c r="E20" s="61">
        <f t="shared" si="0"/>
        <v>4666777.2300000004</v>
      </c>
    </row>
    <row r="21" spans="2:5" ht="12.75" customHeight="1" x14ac:dyDescent="0.2">
      <c r="B21" s="81" t="s">
        <v>57</v>
      </c>
      <c r="C21" s="61">
        <v>1251668.01</v>
      </c>
      <c r="D21" s="61">
        <v>6368599.6600000001</v>
      </c>
      <c r="E21" s="61">
        <f t="shared" si="0"/>
        <v>7620267.6699999999</v>
      </c>
    </row>
    <row r="22" spans="2:5" ht="12.75" customHeight="1" x14ac:dyDescent="0.2">
      <c r="B22" s="81">
        <v>45163</v>
      </c>
      <c r="C22" s="61">
        <v>2147765.29</v>
      </c>
      <c r="D22" s="61">
        <v>6373149.5499999998</v>
      </c>
      <c r="E22" s="61">
        <f t="shared" si="0"/>
        <v>8520914.8399999999</v>
      </c>
    </row>
    <row r="23" spans="2:5" ht="12.75" customHeight="1" x14ac:dyDescent="0.2">
      <c r="B23" s="81" t="s">
        <v>61</v>
      </c>
      <c r="C23" s="61">
        <v>1522988.38</v>
      </c>
      <c r="D23" s="61">
        <v>4660898.99</v>
      </c>
      <c r="E23" s="61">
        <f t="shared" si="0"/>
        <v>6183887.3700000001</v>
      </c>
    </row>
    <row r="24" spans="2:5" ht="12.75" customHeight="1" x14ac:dyDescent="0.2">
      <c r="B24" s="81">
        <v>45349</v>
      </c>
      <c r="C24" s="61">
        <v>833373.98</v>
      </c>
      <c r="D24" s="61">
        <v>3725326.5</v>
      </c>
      <c r="E24" s="61">
        <f t="shared" si="0"/>
        <v>4558700.4800000004</v>
      </c>
    </row>
    <row r="25" spans="2:5" ht="12.75" customHeight="1" x14ac:dyDescent="0.2">
      <c r="B25" s="81">
        <v>45433</v>
      </c>
      <c r="C25" s="61">
        <v>1947395.27</v>
      </c>
      <c r="D25" s="61">
        <v>4130877.15</v>
      </c>
      <c r="E25" s="61">
        <f t="shared" si="0"/>
        <v>6078272.4199999999</v>
      </c>
    </row>
    <row r="26" spans="2:5" ht="12.75" customHeight="1" x14ac:dyDescent="0.2">
      <c r="B26" s="81" t="s">
        <v>64</v>
      </c>
      <c r="C26" s="61">
        <v>1418129.12</v>
      </c>
      <c r="D26" s="61">
        <v>5429420.3300000001</v>
      </c>
      <c r="E26" s="61">
        <f t="shared" si="0"/>
        <v>6847549.4500000002</v>
      </c>
    </row>
    <row r="27" spans="2:5" ht="12.75" customHeight="1" x14ac:dyDescent="0.2">
      <c r="B27" s="81"/>
      <c r="C27" s="61"/>
      <c r="D27" s="61"/>
      <c r="E27" s="61"/>
    </row>
    <row r="28" spans="2:5" ht="1.9" customHeight="1" thickBot="1" x14ac:dyDescent="0.25">
      <c r="B28" s="67"/>
      <c r="C28" s="61"/>
      <c r="D28" s="61"/>
      <c r="E28" s="61"/>
    </row>
    <row r="29" spans="2:5" ht="14.25" thickTop="1" thickBot="1" x14ac:dyDescent="0.25">
      <c r="B29" s="16" t="s">
        <v>26</v>
      </c>
      <c r="C29" s="68">
        <f>SUM(C5:C26)</f>
        <v>29453006.350000001</v>
      </c>
      <c r="D29" s="68">
        <f>SUM(D5:D26)</f>
        <v>108908517.28999999</v>
      </c>
      <c r="E29" s="68">
        <f>SUM(E5:E26)</f>
        <v>138361523.63999999</v>
      </c>
    </row>
    <row r="30" spans="2:5" x14ac:dyDescent="0.2">
      <c r="E30" s="9">
        <f>'Financial Summary June 30 2025'!B75</f>
        <v>138361523.63999999</v>
      </c>
    </row>
  </sheetData>
  <mergeCells count="1">
    <mergeCell ref="B3:E3"/>
  </mergeCells>
  <phoneticPr fontId="3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North Fund 1255</vt:lpstr>
      <vt:lpstr>South Fund 1256</vt:lpstr>
      <vt:lpstr>Financial Summary June 30 2025</vt:lpstr>
      <vt:lpstr>Totals by Jurisdiction</vt:lpstr>
      <vt:lpstr>'Financial Summary June 30 2025'!Print_Area</vt:lpstr>
    </vt:vector>
  </TitlesOfParts>
  <Company>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M. Swanke</dc:creator>
  <cp:lastModifiedBy>Adkins-Hicks, Naomi</cp:lastModifiedBy>
  <cp:lastPrinted>2024-12-05T15:55:43Z</cp:lastPrinted>
  <dcterms:created xsi:type="dcterms:W3CDTF">2005-03-23T12:41:01Z</dcterms:created>
  <dcterms:modified xsi:type="dcterms:W3CDTF">2024-12-05T15:55:52Z</dcterms:modified>
</cp:coreProperties>
</file>